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91" windowWidth="12120" windowHeight="8190" tabRatio="601" activeTab="0"/>
  </bookViews>
  <sheets>
    <sheet name="PRIORYTET 12-10-06" sheetId="1" r:id="rId1"/>
  </sheets>
  <definedNames>
    <definedName name="_xlnm.Print_Area" localSheetId="0">'PRIORYTET 12-10-06'!$A$1:$AG$60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<sst xmlns="http://schemas.openxmlformats.org/spreadsheetml/2006/main" count="156" uniqueCount="100">
  <si>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</si>
  <si>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</si>
  <si>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</si>
  <si>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</si>
  <si>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</si>
  <si>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</si>
  <si>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</si>
  <si>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</si>
  <si>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</si>
  <si>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</si>
  <si>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</si>
  <si>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</si>
  <si>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</si>
  <si>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</si>
  <si>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</si>
  <si>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</si>
  <si>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</si>
  <si>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</si>
  <si>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</si>
  <si>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</si>
  <si>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</si>
  <si>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</si>
  <si>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</si>
  <si>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</si>
  <si>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</si>
  <si>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</si>
  <si>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</si>
  <si>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</si>
  <si>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</si>
  <si>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</si>
  <si>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</si>
  <si>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</si>
  <si>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</si>
  <si>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</si>
  <si>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</si>
  <si>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</si>
  <si>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</si>
  <si>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</si>
  <si>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</si>
  <si>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</si>
  <si>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</si>
  <si>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</si>
  <si>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</si>
  <si>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</si>
  <si>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</si>
  <si>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</si>
  <si>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ZSP w Ziębicach</t>
  </si>
  <si>
    <t xml:space="preserve">ZSP w Ząbkowicach Ślaskich </t>
  </si>
  <si>
    <t>SOSW w Ząbkowicach Śląskich</t>
  </si>
  <si>
    <t>DWD w Bardzie</t>
  </si>
  <si>
    <t>Starostwo Powiatowe</t>
  </si>
  <si>
    <t>ZSO w Ziębicach</t>
  </si>
  <si>
    <t>Budowa kompleksu sportowego przy ZSP w Ziębicach</t>
  </si>
  <si>
    <t xml:space="preserve">Modernizacja bazy kształcenia praktycznego (centra kształcenia praktycznego: przy ZSP w Ziębicach branża hotelarsko-gastronomiczna oraz przy ZSP w Ząbkowicach Śląskich branża mechaniczna)  </t>
  </si>
  <si>
    <t>E-urząd</t>
  </si>
  <si>
    <t>Modernizacja z termomodenizacją Domu Wczasów Dziecięcych w Bardzie</t>
  </si>
  <si>
    <t>Modernizacja z termomodernizacją budynku ZSP w Ząbkowicach Śląskich</t>
  </si>
  <si>
    <t>Administracja publiczna</t>
  </si>
  <si>
    <t xml:space="preserve">Modernizacja bazy sportowej szkół i placówek edukacyjnych </t>
  </si>
  <si>
    <t>Modernizacja z termomodernizacją budynku ZSO w Ziębicach</t>
  </si>
  <si>
    <t>Przebudowa i termomodernizacja internatu ZSP w Ziębicach</t>
  </si>
  <si>
    <t>Modernizacja z termomodernizacją budynku SOSW w Ząbkowicach Śląskich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</si>
  <si>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</si>
  <si>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</si>
  <si>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</si>
  <si>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</si>
  <si>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(finansowanie      z PFOŚiGW)</t>
  </si>
  <si>
    <t>(w tym 15 000       z PFOŚiGW)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</si>
  <si>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</si>
  <si>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</si>
  <si>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</si>
  <si>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</si>
  <si>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</si>
  <si>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</si>
  <si>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 xml:space="preserve">Przebudowa drogi nr 3156D w Braszowicach </t>
  </si>
  <si>
    <t>Przebudowa drogi nr 3070D granica powiatu - Targowica - Ciepłowody</t>
  </si>
  <si>
    <t>Przebudowa drogi nr 3189D Dębowiec - granica powiatu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</si>
  <si>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</si>
  <si>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</si>
  <si>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</si>
  <si>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</si>
  <si>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</si>
  <si>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</si>
  <si>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</si>
  <si>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</si>
  <si>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</si>
  <si>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</si>
  <si>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</si>
  <si>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</si>
  <si>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</si>
  <si>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</si>
  <si>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</si>
  <si>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</si>
  <si>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</si>
  <si>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Przebudowa bazy dydaktycznej ZSP w Ziębicach (modernizacja, termomodernizacja i dostosowanie dla osób niepełnosprawnych)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</si>
  <si>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</si>
  <si>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</si>
  <si>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</si>
  <si>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>22.</t>
  </si>
  <si>
    <t xml:space="preserve">Poprawa dostępności komunikacyjnej Opactwa Cysterskiego w Henrykowie - przebudowa dróg nr 3174 D i 3183 D (Ząbkowice Śląskie - Henryków)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</si>
</sst>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24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sz val="14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4" borderId="4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 applyAlignment="1">
      <alignment horizontal="right" vertical="center"/>
    </xf>
    <xf numFmtId="3" fontId="17" fillId="2" borderId="6" xfId="0" applyNumberFormat="1" applyFont="1" applyFill="1" applyBorder="1" applyAlignment="1">
      <alignment horizontal="right" vertical="center"/>
    </xf>
    <xf numFmtId="3" fontId="16" fillId="2" borderId="11" xfId="0" applyNumberFormat="1" applyFont="1" applyFill="1" applyBorder="1" applyAlignment="1">
      <alignment horizontal="right" vertical="center"/>
    </xf>
    <xf numFmtId="3" fontId="16" fillId="4" borderId="9" xfId="0" applyNumberFormat="1" applyFont="1" applyFill="1" applyBorder="1" applyAlignment="1">
      <alignment horizontal="right" vertical="center"/>
    </xf>
    <xf numFmtId="3" fontId="16" fillId="2" borderId="9" xfId="0" applyNumberFormat="1" applyFont="1" applyFill="1" applyBorder="1" applyAlignment="1">
      <alignment horizontal="right" vertical="center"/>
    </xf>
    <xf numFmtId="3" fontId="16" fillId="2" borderId="10" xfId="0" applyNumberFormat="1" applyFont="1" applyFill="1" applyBorder="1" applyAlignment="1">
      <alignment horizontal="right" vertical="center"/>
    </xf>
    <xf numFmtId="3" fontId="16" fillId="2" borderId="12" xfId="0" applyNumberFormat="1" applyFont="1" applyFill="1" applyBorder="1" applyAlignment="1">
      <alignment horizontal="right" vertical="center"/>
    </xf>
    <xf numFmtId="3" fontId="17" fillId="2" borderId="2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2" borderId="13" xfId="0" applyNumberFormat="1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horizontal="right" vertical="center"/>
    </xf>
    <xf numFmtId="3" fontId="16" fillId="2" borderId="14" xfId="0" applyNumberFormat="1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 wrapText="1"/>
    </xf>
    <xf numFmtId="3" fontId="16" fillId="2" borderId="17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3" fontId="18" fillId="2" borderId="7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3" fontId="18" fillId="4" borderId="16" xfId="0" applyNumberFormat="1" applyFont="1" applyFill="1" applyBorder="1" applyAlignment="1">
      <alignment horizontal="right" vertical="center"/>
    </xf>
    <xf numFmtId="3" fontId="18" fillId="2" borderId="9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13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8" fillId="2" borderId="14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18" fillId="2" borderId="5" xfId="0" applyNumberFormat="1" applyFont="1" applyFill="1" applyBorder="1" applyAlignment="1">
      <alignment horizontal="right" vertical="center"/>
    </xf>
    <xf numFmtId="3" fontId="18" fillId="2" borderId="6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4" borderId="9" xfId="0" applyNumberFormat="1" applyFont="1" applyFill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horizontal="right" vertical="center"/>
    </xf>
    <xf numFmtId="3" fontId="9" fillId="2" borderId="15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right" vertical="center"/>
    </xf>
    <xf numFmtId="3" fontId="18" fillId="4" borderId="19" xfId="0" applyNumberFormat="1" applyFont="1" applyFill="1" applyBorder="1" applyAlignment="1">
      <alignment horizontal="right" vertical="center"/>
    </xf>
    <xf numFmtId="3" fontId="18" fillId="2" borderId="19" xfId="0" applyNumberFormat="1" applyFont="1" applyFill="1" applyBorder="1" applyAlignment="1">
      <alignment horizontal="right" vertical="center"/>
    </xf>
    <xf numFmtId="3" fontId="18" fillId="4" borderId="20" xfId="0" applyNumberFormat="1" applyFont="1" applyFill="1" applyBorder="1" applyAlignment="1">
      <alignment horizontal="right" vertical="center"/>
    </xf>
    <xf numFmtId="0" fontId="19" fillId="4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right" vertical="center"/>
    </xf>
    <xf numFmtId="3" fontId="18" fillId="2" borderId="11" xfId="0" applyNumberFormat="1" applyFont="1" applyFill="1" applyBorder="1" applyAlignment="1">
      <alignment horizontal="right" vertical="center"/>
    </xf>
    <xf numFmtId="3" fontId="18" fillId="4" borderId="9" xfId="0" applyNumberFormat="1" applyFont="1" applyFill="1" applyBorder="1" applyAlignment="1">
      <alignment horizontal="right" vertical="center"/>
    </xf>
    <xf numFmtId="3" fontId="18" fillId="2" borderId="9" xfId="0" applyNumberFormat="1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3" fontId="18" fillId="4" borderId="5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left" vertical="center" wrapText="1"/>
    </xf>
    <xf numFmtId="3" fontId="9" fillId="3" borderId="18" xfId="0" applyNumberFormat="1" applyFont="1" applyFill="1" applyBorder="1" applyAlignment="1">
      <alignment horizontal="right" vertical="center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3" fontId="9" fillId="3" borderId="12" xfId="0" applyNumberFormat="1" applyFont="1" applyFill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left" vertical="center" wrapText="1"/>
    </xf>
    <xf numFmtId="2" fontId="18" fillId="2" borderId="9" xfId="0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 wrapText="1"/>
    </xf>
    <xf numFmtId="3" fontId="18" fillId="2" borderId="18" xfId="0" applyNumberFormat="1" applyFont="1" applyFill="1" applyBorder="1" applyAlignment="1">
      <alignment horizontal="right" vertical="center"/>
    </xf>
    <xf numFmtId="3" fontId="19" fillId="2" borderId="15" xfId="0" applyNumberFormat="1" applyFont="1" applyFill="1" applyBorder="1" applyAlignment="1">
      <alignment horizontal="right" vertical="center"/>
    </xf>
    <xf numFmtId="3" fontId="19" fillId="2" borderId="2" xfId="0" applyNumberFormat="1" applyFont="1" applyFill="1" applyBorder="1" applyAlignment="1">
      <alignment horizontal="right" vertical="center"/>
    </xf>
    <xf numFmtId="3" fontId="18" fillId="2" borderId="24" xfId="0" applyNumberFormat="1" applyFont="1" applyFill="1" applyBorder="1" applyAlignment="1">
      <alignment vertical="center"/>
    </xf>
    <xf numFmtId="3" fontId="18" fillId="4" borderId="23" xfId="0" applyNumberFormat="1" applyFont="1" applyFill="1" applyBorder="1" applyAlignment="1">
      <alignment horizontal="right" vertical="center"/>
    </xf>
    <xf numFmtId="3" fontId="18" fillId="2" borderId="19" xfId="0" applyNumberFormat="1" applyFont="1" applyFill="1" applyBorder="1" applyAlignment="1">
      <alignment vertical="center"/>
    </xf>
    <xf numFmtId="3" fontId="18" fillId="2" borderId="8" xfId="0" applyNumberFormat="1" applyFont="1" applyFill="1" applyBorder="1" applyAlignment="1">
      <alignment vertical="center"/>
    </xf>
    <xf numFmtId="3" fontId="18" fillId="4" borderId="19" xfId="0" applyNumberFormat="1" applyFont="1" applyFill="1" applyBorder="1" applyAlignment="1">
      <alignment vertical="center"/>
    </xf>
    <xf numFmtId="3" fontId="18" fillId="2" borderId="25" xfId="0" applyNumberFormat="1" applyFont="1" applyFill="1" applyBorder="1" applyAlignment="1">
      <alignment vertical="center"/>
    </xf>
    <xf numFmtId="3" fontId="18" fillId="2" borderId="21" xfId="0" applyNumberFormat="1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vertical="center"/>
    </xf>
    <xf numFmtId="3" fontId="18" fillId="4" borderId="5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3" fontId="16" fillId="0" borderId="7" xfId="0" applyNumberFormat="1" applyFont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 wrapText="1"/>
    </xf>
    <xf numFmtId="3" fontId="18" fillId="4" borderId="16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horizontal="right" vertical="center"/>
    </xf>
    <xf numFmtId="3" fontId="16" fillId="2" borderId="26" xfId="0" applyNumberFormat="1" applyFont="1" applyFill="1" applyBorder="1" applyAlignment="1">
      <alignment vertical="center"/>
    </xf>
    <xf numFmtId="3" fontId="16" fillId="4" borderId="8" xfId="0" applyNumberFormat="1" applyFont="1" applyFill="1" applyBorder="1" applyAlignment="1">
      <alignment vertical="center"/>
    </xf>
    <xf numFmtId="3" fontId="16" fillId="2" borderId="19" xfId="0" applyNumberFormat="1" applyFont="1" applyFill="1" applyBorder="1" applyAlignment="1">
      <alignment vertical="center"/>
    </xf>
    <xf numFmtId="3" fontId="16" fillId="2" borderId="25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3" fontId="16" fillId="4" borderId="19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vertical="center"/>
    </xf>
    <xf numFmtId="3" fontId="16" fillId="4" borderId="2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3" fontId="16" fillId="4" borderId="5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right" vertical="center"/>
    </xf>
    <xf numFmtId="3" fontId="9" fillId="3" borderId="21" xfId="0" applyNumberFormat="1" applyFont="1" applyFill="1" applyBorder="1" applyAlignment="1">
      <alignment horizontal="right" vertical="center"/>
    </xf>
    <xf numFmtId="3" fontId="9" fillId="3" borderId="28" xfId="0" applyNumberFormat="1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left" vertical="center" wrapText="1"/>
    </xf>
    <xf numFmtId="3" fontId="18" fillId="2" borderId="7" xfId="0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3" fontId="9" fillId="3" borderId="11" xfId="0" applyNumberFormat="1" applyFont="1" applyFill="1" applyBorder="1" applyAlignment="1">
      <alignment horizontal="right" vertical="center"/>
    </xf>
    <xf numFmtId="3" fontId="18" fillId="3" borderId="9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horizontal="right" vertical="center"/>
    </xf>
    <xf numFmtId="3" fontId="18" fillId="3" borderId="7" xfId="0" applyNumberFormat="1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4" borderId="4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/>
    </xf>
    <xf numFmtId="3" fontId="16" fillId="2" borderId="11" xfId="0" applyNumberFormat="1" applyFont="1" applyFill="1" applyBorder="1" applyAlignment="1">
      <alignment horizontal="right" vertical="center"/>
    </xf>
    <xf numFmtId="3" fontId="16" fillId="2" borderId="7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right" vertical="center"/>
    </xf>
    <xf numFmtId="3" fontId="9" fillId="4" borderId="9" xfId="0" applyNumberFormat="1" applyFont="1" applyFill="1" applyBorder="1" applyAlignment="1">
      <alignment horizontal="right" vertical="center"/>
    </xf>
    <xf numFmtId="3" fontId="9" fillId="4" borderId="10" xfId="0" applyNumberFormat="1" applyFont="1" applyFill="1" applyBorder="1" applyAlignment="1">
      <alignment horizontal="right" vertical="center"/>
    </xf>
    <xf numFmtId="3" fontId="9" fillId="4" borderId="12" xfId="0" applyNumberFormat="1" applyFont="1" applyFill="1" applyBorder="1" applyAlignment="1">
      <alignment horizontal="right" vertical="center"/>
    </xf>
    <xf numFmtId="0" fontId="18" fillId="5" borderId="29" xfId="0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center" wrapText="1"/>
    </xf>
    <xf numFmtId="0" fontId="18" fillId="5" borderId="3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/>
    </xf>
    <xf numFmtId="0" fontId="18" fillId="5" borderId="3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right" vertical="top" wrapText="1"/>
    </xf>
    <xf numFmtId="3" fontId="18" fillId="6" borderId="38" xfId="0" applyNumberFormat="1" applyFont="1" applyFill="1" applyBorder="1" applyAlignment="1">
      <alignment horizontal="right" vertical="center"/>
    </xf>
    <xf numFmtId="3" fontId="18" fillId="7" borderId="39" xfId="0" applyNumberFormat="1" applyFont="1" applyFill="1" applyBorder="1" applyAlignment="1">
      <alignment horizontal="right" vertical="center"/>
    </xf>
    <xf numFmtId="3" fontId="18" fillId="6" borderId="40" xfId="0" applyNumberFormat="1" applyFont="1" applyFill="1" applyBorder="1" applyAlignment="1">
      <alignment horizontal="right" vertical="center"/>
    </xf>
    <xf numFmtId="3" fontId="18" fillId="6" borderId="41" xfId="0" applyNumberFormat="1" applyFont="1" applyFill="1" applyBorder="1" applyAlignment="1">
      <alignment horizontal="right" vertical="center"/>
    </xf>
    <xf numFmtId="3" fontId="18" fillId="6" borderId="42" xfId="0" applyNumberFormat="1" applyFont="1" applyFill="1" applyBorder="1" applyAlignment="1">
      <alignment horizontal="right" vertical="center"/>
    </xf>
    <xf numFmtId="3" fontId="18" fillId="7" borderId="5" xfId="0" applyNumberFormat="1" applyFont="1" applyFill="1" applyBorder="1" applyAlignment="1">
      <alignment horizontal="right" vertical="center"/>
    </xf>
    <xf numFmtId="3" fontId="18" fillId="6" borderId="5" xfId="0" applyNumberFormat="1" applyFont="1" applyFill="1" applyBorder="1" applyAlignment="1">
      <alignment horizontal="right" vertical="center"/>
    </xf>
    <xf numFmtId="3" fontId="18" fillId="6" borderId="4" xfId="0" applyNumberFormat="1" applyFont="1" applyFill="1" applyBorder="1" applyAlignment="1">
      <alignment horizontal="right" vertical="center"/>
    </xf>
    <xf numFmtId="3" fontId="20" fillId="6" borderId="5" xfId="0" applyNumberFormat="1" applyFont="1" applyFill="1" applyBorder="1" applyAlignment="1">
      <alignment horizontal="right" vertical="center"/>
    </xf>
    <xf numFmtId="3" fontId="19" fillId="6" borderId="0" xfId="0" applyNumberFormat="1" applyFont="1" applyFill="1" applyBorder="1" applyAlignment="1">
      <alignment horizontal="right" vertical="center"/>
    </xf>
    <xf numFmtId="3" fontId="19" fillId="6" borderId="9" xfId="0" applyNumberFormat="1" applyFont="1" applyFill="1" applyBorder="1" applyAlignment="1">
      <alignment horizontal="right" vertical="center"/>
    </xf>
    <xf numFmtId="3" fontId="18" fillId="2" borderId="2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9" fillId="4" borderId="1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3" fontId="9" fillId="3" borderId="26" xfId="0" applyNumberFormat="1" applyFont="1" applyFill="1" applyBorder="1" applyAlignment="1">
      <alignment horizontal="right" vertical="center"/>
    </xf>
    <xf numFmtId="3" fontId="9" fillId="3" borderId="43" xfId="0" applyNumberFormat="1" applyFont="1" applyFill="1" applyBorder="1" applyAlignment="1">
      <alignment horizontal="right" vertical="center"/>
    </xf>
    <xf numFmtId="3" fontId="9" fillId="3" borderId="44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right" vertical="center"/>
    </xf>
    <xf numFmtId="3" fontId="9" fillId="3" borderId="25" xfId="0" applyNumberFormat="1" applyFont="1" applyFill="1" applyBorder="1" applyAlignment="1">
      <alignment horizontal="right" vertical="center"/>
    </xf>
    <xf numFmtId="3" fontId="9" fillId="3" borderId="45" xfId="0" applyNumberFormat="1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wrapText="1"/>
    </xf>
    <xf numFmtId="3" fontId="16" fillId="4" borderId="9" xfId="0" applyNumberFormat="1" applyFont="1" applyFill="1" applyBorder="1" applyAlignment="1">
      <alignment horizontal="right" vertical="center"/>
    </xf>
    <xf numFmtId="3" fontId="16" fillId="2" borderId="9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wrapText="1"/>
    </xf>
    <xf numFmtId="3" fontId="16" fillId="2" borderId="13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20" fillId="2" borderId="9" xfId="0" applyFont="1" applyFill="1" applyBorder="1" applyAlignment="1">
      <alignment horizontal="left" vertical="center" wrapText="1"/>
    </xf>
    <xf numFmtId="3" fontId="16" fillId="2" borderId="24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3" fontId="18" fillId="6" borderId="55" xfId="0" applyNumberFormat="1" applyFont="1" applyFill="1" applyBorder="1" applyAlignment="1">
      <alignment horizontal="right" vertical="center"/>
    </xf>
    <xf numFmtId="3" fontId="20" fillId="6" borderId="56" xfId="0" applyNumberFormat="1" applyFont="1" applyFill="1" applyBorder="1" applyAlignment="1">
      <alignment horizontal="right" vertical="center"/>
    </xf>
    <xf numFmtId="3" fontId="20" fillId="6" borderId="57" xfId="0" applyNumberFormat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/>
    </xf>
    <xf numFmtId="0" fontId="18" fillId="5" borderId="7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63" xfId="0" applyFont="1" applyFill="1" applyBorder="1" applyAlignment="1">
      <alignment horizontal="center" vertical="center"/>
    </xf>
    <xf numFmtId="0" fontId="18" fillId="5" borderId="6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6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3" fontId="16" fillId="2" borderId="18" xfId="0" applyNumberFormat="1" applyFont="1" applyFill="1" applyBorder="1" applyAlignment="1">
      <alignment horizontal="right" vertical="center"/>
    </xf>
    <xf numFmtId="3" fontId="16" fillId="2" borderId="27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6"/>
  <sheetViews>
    <sheetView tabSelected="1" view="pageBreakPreview" zoomScale="75" zoomScaleNormal="25" zoomScaleSheetLayoutView="75" workbookViewId="0" topLeftCell="A9">
      <pane xSplit="7" ySplit="8" topLeftCell="H17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G53" sqref="G53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1.75390625" style="3" customWidth="1"/>
    <col min="9" max="9" width="14.25390625" style="3" customWidth="1"/>
    <col min="10" max="12" width="21.625" style="3" customWidth="1"/>
    <col min="13" max="13" width="13.875" style="3" customWidth="1"/>
    <col min="14" max="15" width="21.625" style="3" customWidth="1"/>
    <col min="16" max="16" width="21.75390625" style="3" customWidth="1"/>
    <col min="17" max="17" width="14.875" style="3" customWidth="1"/>
    <col min="18" max="18" width="21.75390625" style="3" customWidth="1"/>
    <col min="19" max="20" width="21.625" style="3" customWidth="1"/>
    <col min="21" max="21" width="13.75390625" style="3" customWidth="1"/>
    <col min="22" max="23" width="21.625" style="3" customWidth="1"/>
    <col min="24" max="24" width="21.375" style="3" customWidth="1"/>
    <col min="25" max="25" width="12.25390625" style="3" customWidth="1"/>
    <col min="26" max="26" width="21.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210"/>
      <c r="AE1" s="262" t="s">
        <v>73</v>
      </c>
      <c r="AF1" s="262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210"/>
      <c r="AE2" s="262" t="s">
        <v>72</v>
      </c>
      <c r="AF2" s="262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210"/>
      <c r="AE3" s="240" t="s">
        <v>97</v>
      </c>
      <c r="AF3" s="238"/>
      <c r="AG3" s="238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38"/>
      <c r="AF4" s="239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63"/>
      <c r="AF5" s="263"/>
      <c r="AG5" s="26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64" t="s">
        <v>63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187" customFormat="1" ht="12.75" customHeight="1">
      <c r="A9" s="291" t="s">
        <v>68</v>
      </c>
      <c r="B9" s="308" t="s">
        <v>0</v>
      </c>
      <c r="C9" s="310"/>
      <c r="D9" s="311"/>
      <c r="E9" s="315" t="s">
        <v>64</v>
      </c>
      <c r="F9" s="318" t="s">
        <v>4</v>
      </c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20"/>
      <c r="Z9" s="184"/>
      <c r="AA9" s="184"/>
      <c r="AB9" s="184"/>
      <c r="AC9" s="184"/>
      <c r="AD9" s="185"/>
      <c r="AE9" s="184"/>
      <c r="AF9" s="184"/>
      <c r="AG9" s="186"/>
    </row>
    <row r="10" spans="1:241" s="189" customFormat="1" ht="33" customHeight="1" thickBot="1">
      <c r="A10" s="292"/>
      <c r="B10" s="309"/>
      <c r="C10" s="258"/>
      <c r="D10" s="312"/>
      <c r="E10" s="316"/>
      <c r="F10" s="321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3"/>
      <c r="Z10" s="185"/>
      <c r="AA10" s="185"/>
      <c r="AB10" s="185"/>
      <c r="AC10" s="185"/>
      <c r="AD10" s="185"/>
      <c r="AE10" s="185"/>
      <c r="AF10" s="185"/>
      <c r="AG10" s="188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</row>
    <row r="11" spans="1:241" s="189" customFormat="1" ht="3" customHeight="1" hidden="1" thickBot="1">
      <c r="A11" s="292"/>
      <c r="B11" s="309"/>
      <c r="C11" s="313"/>
      <c r="D11" s="314"/>
      <c r="E11" s="316"/>
      <c r="F11" s="245" t="s">
        <v>65</v>
      </c>
      <c r="G11" s="246" t="s">
        <v>62</v>
      </c>
      <c r="H11" s="247"/>
      <c r="I11" s="248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</row>
    <row r="12" spans="1:241" s="189" customFormat="1" ht="32.25" customHeight="1" thickBot="1">
      <c r="A12" s="292"/>
      <c r="B12" s="309"/>
      <c r="C12" s="242"/>
      <c r="D12" s="242"/>
      <c r="E12" s="316"/>
      <c r="F12" s="245"/>
      <c r="G12" s="249"/>
      <c r="H12" s="250"/>
      <c r="I12" s="251"/>
      <c r="J12" s="252" t="s">
        <v>1</v>
      </c>
      <c r="K12" s="253"/>
      <c r="L12" s="253"/>
      <c r="M12" s="254"/>
      <c r="N12" s="252" t="s">
        <v>5</v>
      </c>
      <c r="O12" s="253"/>
      <c r="P12" s="253"/>
      <c r="Q12" s="254"/>
      <c r="R12" s="252" t="s">
        <v>6</v>
      </c>
      <c r="S12" s="253"/>
      <c r="T12" s="253"/>
      <c r="U12" s="254"/>
      <c r="V12" s="252" t="s">
        <v>8</v>
      </c>
      <c r="W12" s="253"/>
      <c r="X12" s="253"/>
      <c r="Y12" s="254"/>
      <c r="Z12" s="269" t="s">
        <v>12</v>
      </c>
      <c r="AA12" s="270"/>
      <c r="AB12" s="270"/>
      <c r="AC12" s="271"/>
      <c r="AD12" s="269" t="s">
        <v>14</v>
      </c>
      <c r="AE12" s="270"/>
      <c r="AF12" s="270"/>
      <c r="AG12" s="271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</row>
    <row r="13" spans="1:241" s="189" customFormat="1" ht="69" customHeight="1" thickBot="1">
      <c r="A13" s="292"/>
      <c r="B13" s="309"/>
      <c r="C13" s="243"/>
      <c r="D13" s="243"/>
      <c r="E13" s="316"/>
      <c r="F13" s="245"/>
      <c r="G13" s="259" t="s">
        <v>16</v>
      </c>
      <c r="H13" s="304" t="s">
        <v>2</v>
      </c>
      <c r="I13" s="255" t="s">
        <v>19</v>
      </c>
      <c r="J13" s="259" t="s">
        <v>7</v>
      </c>
      <c r="K13" s="247" t="s">
        <v>17</v>
      </c>
      <c r="L13" s="261" t="s">
        <v>3</v>
      </c>
      <c r="M13" s="257" t="s">
        <v>19</v>
      </c>
      <c r="N13" s="272" t="s">
        <v>11</v>
      </c>
      <c r="O13" s="274" t="s">
        <v>17</v>
      </c>
      <c r="P13" s="274" t="s">
        <v>3</v>
      </c>
      <c r="Q13" s="267" t="s">
        <v>18</v>
      </c>
      <c r="R13" s="259" t="s">
        <v>10</v>
      </c>
      <c r="S13" s="261" t="s">
        <v>17</v>
      </c>
      <c r="T13" s="261" t="s">
        <v>3</v>
      </c>
      <c r="U13" s="257" t="s">
        <v>19</v>
      </c>
      <c r="V13" s="272" t="s">
        <v>9</v>
      </c>
      <c r="W13" s="274" t="s">
        <v>17</v>
      </c>
      <c r="X13" s="274" t="s">
        <v>3</v>
      </c>
      <c r="Y13" s="267" t="s">
        <v>18</v>
      </c>
      <c r="Z13" s="259" t="s">
        <v>13</v>
      </c>
      <c r="AA13" s="261" t="s">
        <v>17</v>
      </c>
      <c r="AB13" s="261" t="s">
        <v>3</v>
      </c>
      <c r="AC13" s="257" t="s">
        <v>18</v>
      </c>
      <c r="AD13" s="272" t="s">
        <v>15</v>
      </c>
      <c r="AE13" s="274" t="s">
        <v>17</v>
      </c>
      <c r="AF13" s="274" t="s">
        <v>3</v>
      </c>
      <c r="AG13" s="267" t="s">
        <v>18</v>
      </c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</row>
    <row r="14" spans="1:241" s="189" customFormat="1" ht="9" customHeight="1" hidden="1" thickBot="1">
      <c r="A14" s="292"/>
      <c r="B14" s="309"/>
      <c r="C14" s="244"/>
      <c r="D14" s="244"/>
      <c r="E14" s="317"/>
      <c r="F14" s="245"/>
      <c r="G14" s="303"/>
      <c r="H14" s="305"/>
      <c r="I14" s="256"/>
      <c r="J14" s="260"/>
      <c r="K14" s="296"/>
      <c r="L14" s="242"/>
      <c r="M14" s="258"/>
      <c r="N14" s="273"/>
      <c r="O14" s="266"/>
      <c r="P14" s="242"/>
      <c r="Q14" s="268"/>
      <c r="R14" s="260"/>
      <c r="S14" s="266"/>
      <c r="T14" s="242"/>
      <c r="U14" s="258"/>
      <c r="V14" s="273"/>
      <c r="W14" s="266"/>
      <c r="X14" s="242"/>
      <c r="Y14" s="268"/>
      <c r="Z14" s="260"/>
      <c r="AA14" s="266"/>
      <c r="AB14" s="242"/>
      <c r="AC14" s="258"/>
      <c r="AD14" s="273"/>
      <c r="AE14" s="266"/>
      <c r="AF14" s="242"/>
      <c r="AG14" s="268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</row>
    <row r="15" spans="1:241" s="29" customFormat="1" ht="19.5" customHeight="1" thickBot="1">
      <c r="A15" s="191">
        <v>1</v>
      </c>
      <c r="B15" s="192">
        <v>2</v>
      </c>
      <c r="C15" s="192">
        <v>3</v>
      </c>
      <c r="D15" s="192">
        <v>4</v>
      </c>
      <c r="E15" s="193">
        <v>3</v>
      </c>
      <c r="F15" s="194">
        <v>4</v>
      </c>
      <c r="G15" s="195">
        <v>5</v>
      </c>
      <c r="H15" s="192">
        <v>6</v>
      </c>
      <c r="I15" s="196">
        <v>7</v>
      </c>
      <c r="J15" s="195">
        <v>12</v>
      </c>
      <c r="K15" s="192">
        <v>13</v>
      </c>
      <c r="L15" s="192">
        <v>14</v>
      </c>
      <c r="M15" s="196">
        <v>15</v>
      </c>
      <c r="N15" s="191">
        <v>16</v>
      </c>
      <c r="O15" s="192">
        <v>17</v>
      </c>
      <c r="P15" s="192">
        <v>18</v>
      </c>
      <c r="Q15" s="193">
        <v>19</v>
      </c>
      <c r="R15" s="195">
        <v>24</v>
      </c>
      <c r="S15" s="192">
        <v>25</v>
      </c>
      <c r="T15" s="192">
        <v>26</v>
      </c>
      <c r="U15" s="196">
        <v>27</v>
      </c>
      <c r="V15" s="191">
        <v>28</v>
      </c>
      <c r="W15" s="192">
        <v>29</v>
      </c>
      <c r="X15" s="192">
        <v>30</v>
      </c>
      <c r="Y15" s="193">
        <v>31</v>
      </c>
      <c r="Z15" s="195">
        <v>32</v>
      </c>
      <c r="AA15" s="192">
        <v>33</v>
      </c>
      <c r="AB15" s="192">
        <v>34</v>
      </c>
      <c r="AC15" s="196">
        <v>35</v>
      </c>
      <c r="AD15" s="191">
        <v>36</v>
      </c>
      <c r="AE15" s="192">
        <v>37</v>
      </c>
      <c r="AF15" s="192">
        <v>38</v>
      </c>
      <c r="AG15" s="193">
        <v>42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208" customFormat="1" ht="33" customHeight="1">
      <c r="A16" s="280"/>
      <c r="B16" s="281"/>
      <c r="C16" s="281"/>
      <c r="D16" s="281"/>
      <c r="E16" s="282"/>
      <c r="F16" s="198">
        <f>F18+F19+F20+F21+F22+F23+F24+F25+F26+F27+F28+F29+F30+F31+F32+F33+F34+F35+F36+F37+F38+F39+F41+F42+F43+F44+F46+F47+F48+F49+F51+F53+F54+F55+F58</f>
        <v>77828560</v>
      </c>
      <c r="G16" s="199">
        <f>SUM(G18:G58)</f>
        <v>33064780.7</v>
      </c>
      <c r="H16" s="200">
        <f>SUM(H18:H58)</f>
        <v>44590389.3</v>
      </c>
      <c r="I16" s="201"/>
      <c r="J16" s="202">
        <f>J18+J19+J41+J42+J43+J44+J46+J49+J51+J55+J57+J58</f>
        <v>4822000</v>
      </c>
      <c r="K16" s="203">
        <f>SUM(K18:K58)</f>
        <v>2077207</v>
      </c>
      <c r="L16" s="204">
        <f>SUM(L18:L58)</f>
        <v>2810653</v>
      </c>
      <c r="M16" s="204"/>
      <c r="N16" s="205">
        <f>SUM(N18:N58)</f>
        <v>24880400</v>
      </c>
      <c r="O16" s="203">
        <f>SUM(O18:O58)</f>
        <v>11059620</v>
      </c>
      <c r="P16" s="204">
        <f>SUM(P18:P58)</f>
        <v>13820780</v>
      </c>
      <c r="Q16" s="204"/>
      <c r="R16" s="202">
        <f>SUM(R18:R58)</f>
        <v>34269000</v>
      </c>
      <c r="S16" s="203">
        <f>SUM(S18:S58)</f>
        <v>15351200</v>
      </c>
      <c r="T16" s="206">
        <f>SUM(T18:T58)</f>
        <v>18917800</v>
      </c>
      <c r="U16" s="204"/>
      <c r="V16" s="205">
        <f>SUM(V18:V58)</f>
        <v>7191300</v>
      </c>
      <c r="W16" s="203">
        <f>SUM(W18:W58)</f>
        <v>3437390</v>
      </c>
      <c r="X16" s="204">
        <f>SUM(X18:X58)</f>
        <v>3753910</v>
      </c>
      <c r="Y16" s="204"/>
      <c r="Z16" s="202">
        <f>SUM(Z18:Z58)</f>
        <v>4000000</v>
      </c>
      <c r="AA16" s="203">
        <f>SUM(AA18:AA58)</f>
        <v>2000000</v>
      </c>
      <c r="AB16" s="204">
        <f>SUM(AB18:AB58)</f>
        <v>2000000</v>
      </c>
      <c r="AC16" s="204"/>
      <c r="AD16" s="205">
        <f>SUM(AD18:AD58)</f>
        <v>5700000</v>
      </c>
      <c r="AE16" s="203">
        <f>SUM(AE18:AE52)</f>
        <v>2850000</v>
      </c>
      <c r="AF16" s="204">
        <f>AF36+AF37+AF38+AF39</f>
        <v>2850000</v>
      </c>
      <c r="AG16" s="204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</row>
    <row r="17" spans="1:33" s="16" customFormat="1" ht="27.75" customHeight="1">
      <c r="A17" s="283" t="s">
        <v>20</v>
      </c>
      <c r="B17" s="284"/>
      <c r="C17" s="284"/>
      <c r="D17" s="284"/>
      <c r="E17" s="285"/>
      <c r="F17" s="31"/>
      <c r="G17" s="32"/>
      <c r="H17" s="33"/>
      <c r="I17" s="34"/>
      <c r="J17" s="35"/>
      <c r="K17" s="33"/>
      <c r="L17" s="33"/>
      <c r="M17" s="34"/>
      <c r="N17" s="32"/>
      <c r="O17" s="33"/>
      <c r="P17" s="33"/>
      <c r="Q17" s="36"/>
      <c r="R17" s="35"/>
      <c r="S17" s="33"/>
      <c r="T17" s="33"/>
      <c r="U17" s="34"/>
      <c r="V17" s="32"/>
      <c r="W17" s="33"/>
      <c r="X17" s="33"/>
      <c r="Y17" s="36"/>
      <c r="Z17" s="35"/>
      <c r="AA17" s="33"/>
      <c r="AB17" s="33"/>
      <c r="AC17" s="34"/>
      <c r="AD17" s="32"/>
      <c r="AE17" s="33"/>
      <c r="AF17" s="33"/>
      <c r="AG17" s="33"/>
    </row>
    <row r="18" spans="1:33" s="24" customFormat="1" ht="50.25" customHeight="1">
      <c r="A18" s="37" t="s">
        <v>21</v>
      </c>
      <c r="B18" s="38" t="s">
        <v>74</v>
      </c>
      <c r="C18" s="39"/>
      <c r="D18" s="39"/>
      <c r="E18" s="40" t="s">
        <v>22</v>
      </c>
      <c r="F18" s="41">
        <f>J18+N18</f>
        <v>2893390</v>
      </c>
      <c r="G18" s="42">
        <v>836058.7</v>
      </c>
      <c r="H18" s="43">
        <v>1883941.3</v>
      </c>
      <c r="I18" s="44"/>
      <c r="J18" s="45">
        <v>693390</v>
      </c>
      <c r="K18" s="46">
        <f>J18*0.5</f>
        <v>346695</v>
      </c>
      <c r="L18" s="47">
        <f>J18*0.5</f>
        <v>346695</v>
      </c>
      <c r="M18" s="48"/>
      <c r="N18" s="45">
        <v>2200000</v>
      </c>
      <c r="O18" s="229">
        <f aca="true" t="shared" si="0" ref="O18:O23">N18*0.5</f>
        <v>1100000</v>
      </c>
      <c r="P18" s="230">
        <f aca="true" t="shared" si="1" ref="P18:P23">N18*0.5</f>
        <v>1100000</v>
      </c>
      <c r="Q18" s="49"/>
      <c r="R18" s="50"/>
      <c r="S18" s="51"/>
      <c r="T18" s="52"/>
      <c r="U18" s="53"/>
      <c r="V18" s="54"/>
      <c r="W18" s="51"/>
      <c r="X18" s="52"/>
      <c r="Y18" s="55"/>
      <c r="Z18" s="50"/>
      <c r="AA18" s="51"/>
      <c r="AB18" s="52"/>
      <c r="AC18" s="53"/>
      <c r="AD18" s="54"/>
      <c r="AE18" s="51"/>
      <c r="AF18" s="52"/>
      <c r="AG18" s="53"/>
    </row>
    <row r="19" spans="1:33" s="24" customFormat="1" ht="72" customHeight="1">
      <c r="A19" s="56" t="s">
        <v>23</v>
      </c>
      <c r="B19" s="57" t="s">
        <v>75</v>
      </c>
      <c r="C19" s="39"/>
      <c r="D19" s="39"/>
      <c r="E19" s="40" t="s">
        <v>22</v>
      </c>
      <c r="F19" s="41">
        <f>J19+N19+R19</f>
        <v>9175000</v>
      </c>
      <c r="G19" s="42">
        <f aca="true" t="shared" si="2" ref="G19:G26">F19*0.5</f>
        <v>4587500</v>
      </c>
      <c r="H19" s="43">
        <f aca="true" t="shared" si="3" ref="H19:H26">F19*0.5</f>
        <v>4587500</v>
      </c>
      <c r="I19" s="44"/>
      <c r="J19" s="58">
        <v>1000000</v>
      </c>
      <c r="K19" s="46">
        <f>J19*0.5</f>
        <v>500000</v>
      </c>
      <c r="L19" s="47">
        <f>J19*0.5</f>
        <v>500000</v>
      </c>
      <c r="M19" s="48"/>
      <c r="N19" s="59">
        <f>5110000</f>
        <v>5110000</v>
      </c>
      <c r="O19" s="46">
        <f t="shared" si="0"/>
        <v>2555000</v>
      </c>
      <c r="P19" s="47">
        <f t="shared" si="1"/>
        <v>2555000</v>
      </c>
      <c r="Q19" s="49"/>
      <c r="R19" s="216">
        <f>2944000+20000+101000</f>
        <v>3065000</v>
      </c>
      <c r="S19" s="51">
        <f>R19*0.5</f>
        <v>1532500</v>
      </c>
      <c r="T19" s="52">
        <f>R19*0.5</f>
        <v>1532500</v>
      </c>
      <c r="U19" s="53"/>
      <c r="V19" s="54"/>
      <c r="W19" s="51"/>
      <c r="X19" s="52"/>
      <c r="Y19" s="55"/>
      <c r="Z19" s="50"/>
      <c r="AA19" s="51"/>
      <c r="AB19" s="52"/>
      <c r="AC19" s="53"/>
      <c r="AD19" s="54"/>
      <c r="AE19" s="51"/>
      <c r="AF19" s="52"/>
      <c r="AG19" s="53"/>
    </row>
    <row r="20" spans="1:33" s="14" customFormat="1" ht="57.75" customHeight="1">
      <c r="A20" s="60" t="s">
        <v>25</v>
      </c>
      <c r="B20" s="57" t="s">
        <v>76</v>
      </c>
      <c r="C20" s="61"/>
      <c r="D20" s="61"/>
      <c r="E20" s="62" t="s">
        <v>22</v>
      </c>
      <c r="F20" s="63">
        <v>1600000</v>
      </c>
      <c r="G20" s="64">
        <f t="shared" si="2"/>
        <v>800000</v>
      </c>
      <c r="H20" s="65">
        <f t="shared" si="3"/>
        <v>800000</v>
      </c>
      <c r="I20" s="66"/>
      <c r="J20" s="67"/>
      <c r="K20" s="68"/>
      <c r="L20" s="69"/>
      <c r="M20" s="70"/>
      <c r="N20" s="71">
        <v>1600000</v>
      </c>
      <c r="O20" s="72">
        <f t="shared" si="0"/>
        <v>800000</v>
      </c>
      <c r="P20" s="73">
        <f t="shared" si="1"/>
        <v>800000</v>
      </c>
      <c r="Q20" s="70"/>
      <c r="R20" s="74"/>
      <c r="S20" s="75"/>
      <c r="T20" s="76"/>
      <c r="U20" s="77"/>
      <c r="V20" s="78"/>
      <c r="W20" s="75"/>
      <c r="X20" s="76"/>
      <c r="Y20" s="79"/>
      <c r="Z20" s="74"/>
      <c r="AA20" s="75"/>
      <c r="AB20" s="76"/>
      <c r="AC20" s="77"/>
      <c r="AD20" s="78"/>
      <c r="AE20" s="75"/>
      <c r="AF20" s="76"/>
      <c r="AG20" s="77"/>
    </row>
    <row r="21" spans="1:33" s="24" customFormat="1" ht="116.25" customHeight="1">
      <c r="A21" s="56" t="s">
        <v>26</v>
      </c>
      <c r="B21" s="232" t="s">
        <v>95</v>
      </c>
      <c r="C21" s="39"/>
      <c r="D21" s="39"/>
      <c r="E21" s="40" t="s">
        <v>22</v>
      </c>
      <c r="F21" s="233">
        <f>J21+N21+R21</f>
        <v>5095000</v>
      </c>
      <c r="G21" s="42">
        <f t="shared" si="2"/>
        <v>2547500</v>
      </c>
      <c r="H21" s="43">
        <f t="shared" si="3"/>
        <v>2547500</v>
      </c>
      <c r="I21" s="44"/>
      <c r="J21" s="216">
        <v>25000</v>
      </c>
      <c r="K21" s="46">
        <f>J21*0.5</f>
        <v>12500</v>
      </c>
      <c r="L21" s="47">
        <f>J21*0.5</f>
        <v>12500</v>
      </c>
      <c r="M21" s="48"/>
      <c r="N21" s="234">
        <v>2570000</v>
      </c>
      <c r="O21" s="46">
        <f t="shared" si="0"/>
        <v>1285000</v>
      </c>
      <c r="P21" s="47">
        <f t="shared" si="1"/>
        <v>1285000</v>
      </c>
      <c r="Q21" s="49"/>
      <c r="R21" s="216">
        <v>2500000</v>
      </c>
      <c r="S21" s="51">
        <f>R21*0.5</f>
        <v>1250000</v>
      </c>
      <c r="T21" s="52">
        <f>R21*0.5</f>
        <v>1250000</v>
      </c>
      <c r="U21" s="53"/>
      <c r="V21" s="54"/>
      <c r="W21" s="51"/>
      <c r="X21" s="52"/>
      <c r="Y21" s="55"/>
      <c r="Z21" s="50"/>
      <c r="AA21" s="51"/>
      <c r="AB21" s="52"/>
      <c r="AC21" s="53"/>
      <c r="AD21" s="54"/>
      <c r="AE21" s="51"/>
      <c r="AF21" s="52"/>
      <c r="AG21" s="53"/>
    </row>
    <row r="22" spans="1:33" s="24" customFormat="1" ht="139.5" customHeight="1">
      <c r="A22" s="231" t="s">
        <v>27</v>
      </c>
      <c r="B22" s="235" t="s">
        <v>99</v>
      </c>
      <c r="C22" s="39"/>
      <c r="D22" s="39"/>
      <c r="E22" s="40" t="s">
        <v>22</v>
      </c>
      <c r="F22" s="233">
        <f>J22+N22+R22</f>
        <v>7725000</v>
      </c>
      <c r="G22" s="42">
        <f>F22*0.5</f>
        <v>3862500</v>
      </c>
      <c r="H22" s="43">
        <f>F22*0.5</f>
        <v>3862500</v>
      </c>
      <c r="I22" s="44"/>
      <c r="J22" s="216">
        <v>25000</v>
      </c>
      <c r="K22" s="46">
        <f>J22*0.5</f>
        <v>12500</v>
      </c>
      <c r="L22" s="47">
        <f>J22*0.5</f>
        <v>12500</v>
      </c>
      <c r="M22" s="48"/>
      <c r="N22" s="234">
        <v>3500000</v>
      </c>
      <c r="O22" s="46">
        <f t="shared" si="0"/>
        <v>1750000</v>
      </c>
      <c r="P22" s="47">
        <f t="shared" si="1"/>
        <v>1750000</v>
      </c>
      <c r="Q22" s="49"/>
      <c r="R22" s="216">
        <v>4200000</v>
      </c>
      <c r="S22" s="51">
        <f>R22*0.5</f>
        <v>2100000</v>
      </c>
      <c r="T22" s="52">
        <f>R22*0.5</f>
        <v>2100000</v>
      </c>
      <c r="U22" s="53"/>
      <c r="V22" s="54"/>
      <c r="W22" s="51"/>
      <c r="X22" s="52"/>
      <c r="Y22" s="55"/>
      <c r="Z22" s="50"/>
      <c r="AA22" s="51"/>
      <c r="AB22" s="52"/>
      <c r="AC22" s="53"/>
      <c r="AD22" s="54"/>
      <c r="AE22" s="51"/>
      <c r="AF22" s="52"/>
      <c r="AG22" s="53"/>
    </row>
    <row r="23" spans="1:33" s="14" customFormat="1" ht="65.25" customHeight="1">
      <c r="A23" s="88" t="s">
        <v>28</v>
      </c>
      <c r="B23" s="38" t="s">
        <v>93</v>
      </c>
      <c r="C23" s="61"/>
      <c r="D23" s="61"/>
      <c r="E23" s="62" t="s">
        <v>22</v>
      </c>
      <c r="F23" s="89">
        <v>650000</v>
      </c>
      <c r="G23" s="64">
        <f t="shared" si="2"/>
        <v>325000</v>
      </c>
      <c r="H23" s="65">
        <f t="shared" si="3"/>
        <v>325000</v>
      </c>
      <c r="I23" s="80"/>
      <c r="J23" s="87"/>
      <c r="K23" s="90"/>
      <c r="L23" s="91"/>
      <c r="M23" s="86"/>
      <c r="N23" s="83">
        <v>650000</v>
      </c>
      <c r="O23" s="84">
        <f t="shared" si="0"/>
        <v>325000</v>
      </c>
      <c r="P23" s="73">
        <f t="shared" si="1"/>
        <v>325000</v>
      </c>
      <c r="Q23" s="70"/>
      <c r="R23" s="74"/>
      <c r="S23" s="75"/>
      <c r="T23" s="76"/>
      <c r="U23" s="77"/>
      <c r="V23" s="78"/>
      <c r="W23" s="75"/>
      <c r="X23" s="76"/>
      <c r="Y23" s="79"/>
      <c r="Z23" s="74"/>
      <c r="AA23" s="75"/>
      <c r="AB23" s="76"/>
      <c r="AC23" s="77"/>
      <c r="AD23" s="78"/>
      <c r="AE23" s="75"/>
      <c r="AF23" s="76"/>
      <c r="AG23" s="77"/>
    </row>
    <row r="24" spans="1:33" s="14" customFormat="1" ht="50.25" customHeight="1">
      <c r="A24" s="88" t="s">
        <v>29</v>
      </c>
      <c r="B24" s="38" t="s">
        <v>92</v>
      </c>
      <c r="C24" s="61"/>
      <c r="D24" s="61"/>
      <c r="E24" s="62" t="s">
        <v>22</v>
      </c>
      <c r="F24" s="63">
        <v>1600000</v>
      </c>
      <c r="G24" s="64">
        <f>F24*0.5</f>
        <v>800000</v>
      </c>
      <c r="H24" s="65">
        <f>F24*0.5</f>
        <v>800000</v>
      </c>
      <c r="I24" s="66"/>
      <c r="J24" s="87"/>
      <c r="K24" s="92"/>
      <c r="L24" s="91"/>
      <c r="M24" s="86"/>
      <c r="N24" s="67"/>
      <c r="O24" s="93"/>
      <c r="P24" s="94"/>
      <c r="Q24" s="70"/>
      <c r="R24" s="85">
        <v>1600000</v>
      </c>
      <c r="S24" s="72">
        <f aca="true" t="shared" si="4" ref="S24:S29">R24*0.5</f>
        <v>800000</v>
      </c>
      <c r="T24" s="73">
        <f aca="true" t="shared" si="5" ref="T24:T29">R24*0.5</f>
        <v>800000</v>
      </c>
      <c r="U24" s="77"/>
      <c r="V24" s="78"/>
      <c r="W24" s="75"/>
      <c r="X24" s="76"/>
      <c r="Y24" s="79"/>
      <c r="Z24" s="74"/>
      <c r="AA24" s="75"/>
      <c r="AB24" s="76"/>
      <c r="AC24" s="77"/>
      <c r="AD24" s="78"/>
      <c r="AE24" s="75"/>
      <c r="AF24" s="76"/>
      <c r="AG24" s="77"/>
    </row>
    <row r="25" spans="1:33" s="14" customFormat="1" ht="69.75" customHeight="1">
      <c r="A25" s="88" t="s">
        <v>30</v>
      </c>
      <c r="B25" s="38" t="s">
        <v>77</v>
      </c>
      <c r="C25" s="61"/>
      <c r="D25" s="61"/>
      <c r="E25" s="62" t="s">
        <v>22</v>
      </c>
      <c r="F25" s="63">
        <v>2500000</v>
      </c>
      <c r="G25" s="64">
        <f>F25*0.5</f>
        <v>1250000</v>
      </c>
      <c r="H25" s="65">
        <f>F25*0.5</f>
        <v>1250000</v>
      </c>
      <c r="I25" s="66"/>
      <c r="J25" s="95"/>
      <c r="K25" s="92"/>
      <c r="L25" s="91"/>
      <c r="M25" s="86"/>
      <c r="N25" s="85"/>
      <c r="O25" s="72"/>
      <c r="P25" s="73"/>
      <c r="Q25" s="70"/>
      <c r="R25" s="96">
        <v>2500000</v>
      </c>
      <c r="S25" s="97">
        <f t="shared" si="4"/>
        <v>1250000</v>
      </c>
      <c r="T25" s="98">
        <f t="shared" si="5"/>
        <v>1250000</v>
      </c>
      <c r="U25" s="77"/>
      <c r="V25" s="78"/>
      <c r="W25" s="75"/>
      <c r="X25" s="76"/>
      <c r="Y25" s="79"/>
      <c r="Z25" s="74"/>
      <c r="AA25" s="75"/>
      <c r="AB25" s="76"/>
      <c r="AC25" s="77"/>
      <c r="AD25" s="78"/>
      <c r="AE25" s="75"/>
      <c r="AF25" s="76"/>
      <c r="AG25" s="77"/>
    </row>
    <row r="26" spans="1:33" s="14" customFormat="1" ht="54" customHeight="1">
      <c r="A26" s="88" t="s">
        <v>31</v>
      </c>
      <c r="B26" s="38" t="s">
        <v>91</v>
      </c>
      <c r="C26" s="99"/>
      <c r="D26" s="99"/>
      <c r="E26" s="100" t="s">
        <v>22</v>
      </c>
      <c r="F26" s="63">
        <v>2200000</v>
      </c>
      <c r="G26" s="64">
        <f t="shared" si="2"/>
        <v>1100000</v>
      </c>
      <c r="H26" s="65">
        <f t="shared" si="3"/>
        <v>1100000</v>
      </c>
      <c r="I26" s="66"/>
      <c r="J26" s="67"/>
      <c r="K26" s="68"/>
      <c r="L26" s="69"/>
      <c r="M26" s="86"/>
      <c r="N26" s="67"/>
      <c r="O26" s="93"/>
      <c r="P26" s="94"/>
      <c r="Q26" s="70"/>
      <c r="R26" s="71">
        <v>2200000</v>
      </c>
      <c r="S26" s="72">
        <f t="shared" si="4"/>
        <v>1100000</v>
      </c>
      <c r="T26" s="73">
        <f t="shared" si="5"/>
        <v>1100000</v>
      </c>
      <c r="U26" s="77"/>
      <c r="V26" s="78"/>
      <c r="W26" s="75"/>
      <c r="X26" s="76"/>
      <c r="Y26" s="79"/>
      <c r="Z26" s="74"/>
      <c r="AA26" s="75"/>
      <c r="AB26" s="76"/>
      <c r="AC26" s="77"/>
      <c r="AD26" s="78"/>
      <c r="AE26" s="75"/>
      <c r="AF26" s="76"/>
      <c r="AG26" s="77"/>
    </row>
    <row r="27" spans="1:33" s="14" customFormat="1" ht="57" customHeight="1">
      <c r="A27" s="60" t="s">
        <v>32</v>
      </c>
      <c r="B27" s="38" t="s">
        <v>81</v>
      </c>
      <c r="C27" s="61"/>
      <c r="D27" s="61"/>
      <c r="E27" s="62" t="s">
        <v>22</v>
      </c>
      <c r="F27" s="63">
        <v>1300000</v>
      </c>
      <c r="G27" s="64">
        <f>F27*0.5</f>
        <v>650000</v>
      </c>
      <c r="H27" s="65">
        <f>F27*0.5</f>
        <v>650000</v>
      </c>
      <c r="I27" s="80"/>
      <c r="J27" s="74"/>
      <c r="K27" s="84"/>
      <c r="L27" s="73"/>
      <c r="M27" s="86"/>
      <c r="N27" s="83"/>
      <c r="O27" s="72"/>
      <c r="P27" s="73"/>
      <c r="Q27" s="70"/>
      <c r="R27" s="71">
        <v>1300000</v>
      </c>
      <c r="S27" s="64">
        <f t="shared" si="4"/>
        <v>650000</v>
      </c>
      <c r="T27" s="98">
        <f t="shared" si="5"/>
        <v>650000</v>
      </c>
      <c r="U27" s="77"/>
      <c r="V27" s="78"/>
      <c r="W27" s="75"/>
      <c r="X27" s="76"/>
      <c r="Y27" s="79"/>
      <c r="Z27" s="74"/>
      <c r="AA27" s="75"/>
      <c r="AB27" s="76"/>
      <c r="AC27" s="77"/>
      <c r="AD27" s="78"/>
      <c r="AE27" s="75"/>
      <c r="AF27" s="76"/>
      <c r="AG27" s="77"/>
    </row>
    <row r="28" spans="1:33" s="14" customFormat="1" ht="57" customHeight="1">
      <c r="A28" s="60" t="s">
        <v>33</v>
      </c>
      <c r="B28" s="38" t="s">
        <v>82</v>
      </c>
      <c r="C28" s="61"/>
      <c r="D28" s="61"/>
      <c r="E28" s="62" t="s">
        <v>22</v>
      </c>
      <c r="F28" s="63">
        <v>2500000</v>
      </c>
      <c r="G28" s="64">
        <f aca="true" t="shared" si="6" ref="G28:G39">F28*0.5</f>
        <v>1250000</v>
      </c>
      <c r="H28" s="65">
        <f aca="true" t="shared" si="7" ref="H28:H39">F28*0.5</f>
        <v>1250000</v>
      </c>
      <c r="I28" s="80"/>
      <c r="J28" s="74"/>
      <c r="K28" s="84"/>
      <c r="L28" s="73"/>
      <c r="M28" s="86"/>
      <c r="N28" s="78"/>
      <c r="O28" s="84"/>
      <c r="P28" s="73"/>
      <c r="Q28" s="70"/>
      <c r="R28" s="96">
        <v>2500000</v>
      </c>
      <c r="S28" s="97">
        <f t="shared" si="4"/>
        <v>1250000</v>
      </c>
      <c r="T28" s="83">
        <f t="shared" si="5"/>
        <v>1250000</v>
      </c>
      <c r="U28" s="77"/>
      <c r="V28" s="78"/>
      <c r="W28" s="75"/>
      <c r="X28" s="76"/>
      <c r="Y28" s="79"/>
      <c r="Z28" s="74"/>
      <c r="AA28" s="75"/>
      <c r="AB28" s="76"/>
      <c r="AC28" s="77"/>
      <c r="AD28" s="78"/>
      <c r="AE28" s="75"/>
      <c r="AF28" s="76"/>
      <c r="AG28" s="77"/>
    </row>
    <row r="29" spans="1:33" s="14" customFormat="1" ht="74.25" customHeight="1">
      <c r="A29" s="60" t="s">
        <v>34</v>
      </c>
      <c r="B29" s="38" t="s">
        <v>83</v>
      </c>
      <c r="C29" s="99"/>
      <c r="D29" s="99"/>
      <c r="E29" s="62" t="s">
        <v>22</v>
      </c>
      <c r="F29" s="63">
        <v>1850000</v>
      </c>
      <c r="G29" s="64">
        <f>F29*0.5</f>
        <v>925000</v>
      </c>
      <c r="H29" s="65">
        <f>F29*0.5</f>
        <v>925000</v>
      </c>
      <c r="I29" s="80"/>
      <c r="J29" s="74"/>
      <c r="K29" s="84"/>
      <c r="L29" s="73"/>
      <c r="M29" s="86"/>
      <c r="N29" s="78"/>
      <c r="O29" s="84"/>
      <c r="P29" s="73"/>
      <c r="Q29" s="70"/>
      <c r="R29" s="96">
        <v>1850000</v>
      </c>
      <c r="S29" s="101">
        <f t="shared" si="4"/>
        <v>925000</v>
      </c>
      <c r="T29" s="65">
        <f t="shared" si="5"/>
        <v>925000</v>
      </c>
      <c r="U29" s="86"/>
      <c r="V29" s="102"/>
      <c r="W29" s="75"/>
      <c r="X29" s="76"/>
      <c r="Y29" s="79"/>
      <c r="Z29" s="74"/>
      <c r="AA29" s="75"/>
      <c r="AB29" s="76"/>
      <c r="AC29" s="77"/>
      <c r="AD29" s="78"/>
      <c r="AE29" s="75"/>
      <c r="AF29" s="76"/>
      <c r="AG29" s="77"/>
    </row>
    <row r="30" spans="1:33" s="14" customFormat="1" ht="54.75" customHeight="1">
      <c r="A30" s="60" t="s">
        <v>35</v>
      </c>
      <c r="B30" s="38" t="s">
        <v>84</v>
      </c>
      <c r="C30" s="61"/>
      <c r="D30" s="61"/>
      <c r="E30" s="62" t="s">
        <v>22</v>
      </c>
      <c r="F30" s="63">
        <v>1500000</v>
      </c>
      <c r="G30" s="64">
        <f t="shared" si="6"/>
        <v>750000</v>
      </c>
      <c r="H30" s="65">
        <f t="shared" si="7"/>
        <v>750000</v>
      </c>
      <c r="I30" s="80"/>
      <c r="J30" s="74"/>
      <c r="K30" s="84"/>
      <c r="L30" s="73"/>
      <c r="M30" s="86"/>
      <c r="N30" s="78"/>
      <c r="O30" s="84"/>
      <c r="P30" s="73"/>
      <c r="Q30" s="70"/>
      <c r="R30" s="74"/>
      <c r="S30" s="75"/>
      <c r="T30" s="76"/>
      <c r="U30" s="77"/>
      <c r="V30" s="96">
        <v>1500000</v>
      </c>
      <c r="W30" s="97">
        <f>V30*0.5</f>
        <v>750000</v>
      </c>
      <c r="X30" s="83">
        <f>V30*0.5</f>
        <v>750000</v>
      </c>
      <c r="Y30" s="79"/>
      <c r="Z30" s="74"/>
      <c r="AA30" s="75"/>
      <c r="AB30" s="76"/>
      <c r="AC30" s="77"/>
      <c r="AD30" s="78"/>
      <c r="AE30" s="75"/>
      <c r="AF30" s="76"/>
      <c r="AG30" s="77"/>
    </row>
    <row r="31" spans="1:33" s="14" customFormat="1" ht="54.75" customHeight="1">
      <c r="A31" s="60" t="s">
        <v>36</v>
      </c>
      <c r="B31" s="38" t="s">
        <v>85</v>
      </c>
      <c r="C31" s="61"/>
      <c r="D31" s="61"/>
      <c r="E31" s="62" t="s">
        <v>22</v>
      </c>
      <c r="F31" s="63">
        <v>1700000</v>
      </c>
      <c r="G31" s="64">
        <f t="shared" si="6"/>
        <v>850000</v>
      </c>
      <c r="H31" s="65">
        <f t="shared" si="7"/>
        <v>850000</v>
      </c>
      <c r="I31" s="80"/>
      <c r="J31" s="74"/>
      <c r="K31" s="84"/>
      <c r="L31" s="73"/>
      <c r="M31" s="86"/>
      <c r="N31" s="78"/>
      <c r="O31" s="84"/>
      <c r="P31" s="73"/>
      <c r="Q31" s="70"/>
      <c r="R31" s="74"/>
      <c r="S31" s="75"/>
      <c r="T31" s="76"/>
      <c r="U31" s="77"/>
      <c r="V31" s="96">
        <v>1700000</v>
      </c>
      <c r="W31" s="97">
        <f>V31*0.5</f>
        <v>850000</v>
      </c>
      <c r="X31" s="83">
        <f>V31*0.5</f>
        <v>850000</v>
      </c>
      <c r="Y31" s="79"/>
      <c r="Z31" s="74"/>
      <c r="AA31" s="75"/>
      <c r="AB31" s="76"/>
      <c r="AC31" s="77"/>
      <c r="AD31" s="78"/>
      <c r="AE31" s="75"/>
      <c r="AF31" s="76"/>
      <c r="AG31" s="77"/>
    </row>
    <row r="32" spans="1:33" s="14" customFormat="1" ht="53.25" customHeight="1">
      <c r="A32" s="60" t="s">
        <v>37</v>
      </c>
      <c r="B32" s="38" t="s">
        <v>78</v>
      </c>
      <c r="C32" s="61"/>
      <c r="D32" s="61"/>
      <c r="E32" s="62" t="s">
        <v>22</v>
      </c>
      <c r="F32" s="63">
        <v>2100000</v>
      </c>
      <c r="G32" s="64">
        <f t="shared" si="6"/>
        <v>1050000</v>
      </c>
      <c r="H32" s="65">
        <f t="shared" si="7"/>
        <v>1050000</v>
      </c>
      <c r="I32" s="80"/>
      <c r="J32" s="74"/>
      <c r="K32" s="84"/>
      <c r="L32" s="73"/>
      <c r="M32" s="86"/>
      <c r="N32" s="78"/>
      <c r="O32" s="84"/>
      <c r="P32" s="73"/>
      <c r="Q32" s="70"/>
      <c r="R32" s="74"/>
      <c r="S32" s="75"/>
      <c r="T32" s="76"/>
      <c r="U32" s="77"/>
      <c r="V32" s="96">
        <v>2100000</v>
      </c>
      <c r="W32" s="101">
        <f>V32*0.5</f>
        <v>1050000</v>
      </c>
      <c r="X32" s="83">
        <f>V32*0.5</f>
        <v>1050000</v>
      </c>
      <c r="Y32" s="79"/>
      <c r="Z32" s="74"/>
      <c r="AA32" s="75"/>
      <c r="AB32" s="76"/>
      <c r="AC32" s="77"/>
      <c r="AD32" s="78"/>
      <c r="AE32" s="75"/>
      <c r="AF32" s="76"/>
      <c r="AG32" s="77"/>
    </row>
    <row r="33" spans="1:33" s="14" customFormat="1" ht="69.75">
      <c r="A33" s="60" t="s">
        <v>38</v>
      </c>
      <c r="B33" s="38" t="s">
        <v>86</v>
      </c>
      <c r="C33" s="61"/>
      <c r="D33" s="61"/>
      <c r="E33" s="62" t="s">
        <v>22</v>
      </c>
      <c r="F33" s="63">
        <v>1100000</v>
      </c>
      <c r="G33" s="64">
        <f t="shared" si="6"/>
        <v>550000</v>
      </c>
      <c r="H33" s="65">
        <f t="shared" si="7"/>
        <v>550000</v>
      </c>
      <c r="I33" s="80"/>
      <c r="J33" s="74"/>
      <c r="K33" s="84"/>
      <c r="L33" s="73"/>
      <c r="M33" s="86"/>
      <c r="N33" s="78"/>
      <c r="O33" s="84"/>
      <c r="P33" s="73"/>
      <c r="Q33" s="70"/>
      <c r="R33" s="74"/>
      <c r="S33" s="75"/>
      <c r="T33" s="76"/>
      <c r="U33" s="77"/>
      <c r="V33" s="96">
        <v>1100000</v>
      </c>
      <c r="W33" s="101">
        <f>V33*0.5</f>
        <v>550000</v>
      </c>
      <c r="X33" s="83">
        <f>V33*0.5</f>
        <v>550000</v>
      </c>
      <c r="Y33" s="79"/>
      <c r="Z33" s="74"/>
      <c r="AA33" s="75"/>
      <c r="AB33" s="76"/>
      <c r="AC33" s="77"/>
      <c r="AD33" s="78"/>
      <c r="AE33" s="75"/>
      <c r="AF33" s="76"/>
      <c r="AG33" s="77"/>
    </row>
    <row r="34" spans="1:33" s="14" customFormat="1" ht="57.75" customHeight="1">
      <c r="A34" s="60" t="s">
        <v>39</v>
      </c>
      <c r="B34" s="38" t="s">
        <v>80</v>
      </c>
      <c r="C34" s="61"/>
      <c r="D34" s="61"/>
      <c r="E34" s="62" t="s">
        <v>22</v>
      </c>
      <c r="F34" s="63">
        <v>2300000</v>
      </c>
      <c r="G34" s="64">
        <f t="shared" si="6"/>
        <v>1150000</v>
      </c>
      <c r="H34" s="65">
        <f t="shared" si="7"/>
        <v>1150000</v>
      </c>
      <c r="I34" s="80"/>
      <c r="J34" s="74"/>
      <c r="K34" s="84"/>
      <c r="L34" s="73"/>
      <c r="M34" s="86"/>
      <c r="N34" s="78"/>
      <c r="O34" s="84"/>
      <c r="P34" s="73"/>
      <c r="Q34" s="70"/>
      <c r="R34" s="74"/>
      <c r="S34" s="75"/>
      <c r="T34" s="76"/>
      <c r="U34" s="77"/>
      <c r="V34" s="78"/>
      <c r="W34" s="75"/>
      <c r="X34" s="76"/>
      <c r="Y34" s="79"/>
      <c r="Z34" s="96">
        <v>2300000</v>
      </c>
      <c r="AA34" s="97">
        <f>Z34*0.5</f>
        <v>1150000</v>
      </c>
      <c r="AB34" s="83">
        <f>Z34*0.5</f>
        <v>1150000</v>
      </c>
      <c r="AC34" s="77"/>
      <c r="AD34" s="78"/>
      <c r="AE34" s="75"/>
      <c r="AF34" s="76"/>
      <c r="AG34" s="77"/>
    </row>
    <row r="35" spans="1:33" s="14" customFormat="1" ht="53.25" customHeight="1">
      <c r="A35" s="60" t="s">
        <v>40</v>
      </c>
      <c r="B35" s="38" t="s">
        <v>79</v>
      </c>
      <c r="C35" s="61"/>
      <c r="D35" s="61"/>
      <c r="E35" s="62" t="s">
        <v>22</v>
      </c>
      <c r="F35" s="63">
        <v>1700000</v>
      </c>
      <c r="G35" s="64">
        <f t="shared" si="6"/>
        <v>850000</v>
      </c>
      <c r="H35" s="65">
        <f t="shared" si="7"/>
        <v>850000</v>
      </c>
      <c r="I35" s="80"/>
      <c r="J35" s="74"/>
      <c r="K35" s="84"/>
      <c r="L35" s="73"/>
      <c r="M35" s="86"/>
      <c r="N35" s="78"/>
      <c r="O35" s="84"/>
      <c r="P35" s="73"/>
      <c r="Q35" s="70"/>
      <c r="R35" s="74"/>
      <c r="S35" s="75"/>
      <c r="T35" s="76"/>
      <c r="U35" s="77"/>
      <c r="V35" s="78"/>
      <c r="W35" s="75"/>
      <c r="X35" s="76"/>
      <c r="Y35" s="79"/>
      <c r="Z35" s="96">
        <v>1700000</v>
      </c>
      <c r="AA35" s="101">
        <f>Z35*0.5</f>
        <v>850000</v>
      </c>
      <c r="AB35" s="83">
        <f>Z35*0.5</f>
        <v>850000</v>
      </c>
      <c r="AC35" s="77"/>
      <c r="AD35" s="78"/>
      <c r="AE35" s="75"/>
      <c r="AF35" s="76"/>
      <c r="AG35" s="77"/>
    </row>
    <row r="36" spans="1:33" s="14" customFormat="1" ht="48.75" customHeight="1">
      <c r="A36" s="60" t="s">
        <v>41</v>
      </c>
      <c r="B36" s="38" t="s">
        <v>87</v>
      </c>
      <c r="C36" s="61"/>
      <c r="D36" s="61"/>
      <c r="E36" s="62" t="s">
        <v>22</v>
      </c>
      <c r="F36" s="63">
        <v>1200000</v>
      </c>
      <c r="G36" s="64">
        <f t="shared" si="6"/>
        <v>600000</v>
      </c>
      <c r="H36" s="65">
        <f t="shared" si="7"/>
        <v>600000</v>
      </c>
      <c r="I36" s="80"/>
      <c r="J36" s="74"/>
      <c r="K36" s="84"/>
      <c r="L36" s="73"/>
      <c r="M36" s="86"/>
      <c r="N36" s="78"/>
      <c r="O36" s="84"/>
      <c r="P36" s="73"/>
      <c r="Q36" s="70"/>
      <c r="R36" s="74"/>
      <c r="S36" s="75"/>
      <c r="T36" s="76"/>
      <c r="U36" s="77"/>
      <c r="V36" s="78"/>
      <c r="W36" s="75"/>
      <c r="X36" s="76"/>
      <c r="Y36" s="79"/>
      <c r="Z36" s="74"/>
      <c r="AA36" s="75"/>
      <c r="AB36" s="76"/>
      <c r="AC36" s="77"/>
      <c r="AD36" s="96">
        <v>1200000</v>
      </c>
      <c r="AE36" s="97">
        <f>AD36*0.5</f>
        <v>600000</v>
      </c>
      <c r="AF36" s="83">
        <f>AD36*0.5</f>
        <v>600000</v>
      </c>
      <c r="AG36" s="77"/>
    </row>
    <row r="37" spans="1:33" s="14" customFormat="1" ht="57" customHeight="1">
      <c r="A37" s="60" t="s">
        <v>42</v>
      </c>
      <c r="B37" s="38" t="s">
        <v>88</v>
      </c>
      <c r="C37" s="61"/>
      <c r="D37" s="61"/>
      <c r="E37" s="62" t="s">
        <v>22</v>
      </c>
      <c r="F37" s="63">
        <v>1200000</v>
      </c>
      <c r="G37" s="64">
        <f t="shared" si="6"/>
        <v>600000</v>
      </c>
      <c r="H37" s="65">
        <f t="shared" si="7"/>
        <v>600000</v>
      </c>
      <c r="I37" s="80"/>
      <c r="J37" s="74"/>
      <c r="K37" s="84"/>
      <c r="L37" s="73"/>
      <c r="M37" s="86"/>
      <c r="N37" s="78"/>
      <c r="O37" s="84"/>
      <c r="P37" s="73"/>
      <c r="Q37" s="70"/>
      <c r="R37" s="74"/>
      <c r="S37" s="75"/>
      <c r="T37" s="76"/>
      <c r="U37" s="77"/>
      <c r="V37" s="78"/>
      <c r="W37" s="75"/>
      <c r="X37" s="76"/>
      <c r="Y37" s="79"/>
      <c r="Z37" s="74"/>
      <c r="AA37" s="75"/>
      <c r="AB37" s="76"/>
      <c r="AC37" s="77"/>
      <c r="AD37" s="96">
        <v>1200000</v>
      </c>
      <c r="AE37" s="101">
        <f>AD37*0.5</f>
        <v>600000</v>
      </c>
      <c r="AF37" s="83">
        <f>AD37*0.5</f>
        <v>600000</v>
      </c>
      <c r="AG37" s="77"/>
    </row>
    <row r="38" spans="1:33" s="14" customFormat="1" ht="46.5">
      <c r="A38" s="60" t="s">
        <v>43</v>
      </c>
      <c r="B38" s="38" t="s">
        <v>89</v>
      </c>
      <c r="C38" s="61"/>
      <c r="D38" s="61"/>
      <c r="E38" s="62" t="s">
        <v>22</v>
      </c>
      <c r="F38" s="63">
        <v>1500000</v>
      </c>
      <c r="G38" s="64">
        <f t="shared" si="6"/>
        <v>750000</v>
      </c>
      <c r="H38" s="65">
        <f t="shared" si="7"/>
        <v>750000</v>
      </c>
      <c r="I38" s="80"/>
      <c r="J38" s="74"/>
      <c r="K38" s="84"/>
      <c r="L38" s="73"/>
      <c r="M38" s="86"/>
      <c r="N38" s="78"/>
      <c r="O38" s="84"/>
      <c r="P38" s="73"/>
      <c r="Q38" s="70"/>
      <c r="R38" s="74"/>
      <c r="S38" s="75"/>
      <c r="T38" s="76"/>
      <c r="U38" s="77"/>
      <c r="V38" s="78"/>
      <c r="W38" s="75"/>
      <c r="X38" s="76"/>
      <c r="Y38" s="79"/>
      <c r="Z38" s="74"/>
      <c r="AA38" s="75"/>
      <c r="AB38" s="76"/>
      <c r="AC38" s="77"/>
      <c r="AD38" s="96">
        <v>1500000</v>
      </c>
      <c r="AE38" s="101">
        <f>AD38*0.5</f>
        <v>750000</v>
      </c>
      <c r="AF38" s="83">
        <f>AD38*0.5</f>
        <v>750000</v>
      </c>
      <c r="AG38" s="77"/>
    </row>
    <row r="39" spans="1:33" s="14" customFormat="1" ht="43.5" customHeight="1">
      <c r="A39" s="60" t="s">
        <v>98</v>
      </c>
      <c r="B39" s="103" t="s">
        <v>24</v>
      </c>
      <c r="C39" s="61"/>
      <c r="D39" s="61"/>
      <c r="E39" s="62" t="s">
        <v>22</v>
      </c>
      <c r="F39" s="63">
        <v>1800000</v>
      </c>
      <c r="G39" s="64">
        <f t="shared" si="6"/>
        <v>900000</v>
      </c>
      <c r="H39" s="65">
        <f t="shared" si="7"/>
        <v>900000</v>
      </c>
      <c r="I39" s="80"/>
      <c r="J39" s="74"/>
      <c r="K39" s="84"/>
      <c r="L39" s="73"/>
      <c r="M39" s="86"/>
      <c r="N39" s="78"/>
      <c r="O39" s="84"/>
      <c r="P39" s="73"/>
      <c r="Q39" s="70"/>
      <c r="R39" s="74"/>
      <c r="S39" s="75"/>
      <c r="T39" s="76"/>
      <c r="U39" s="77"/>
      <c r="V39" s="78"/>
      <c r="W39" s="75"/>
      <c r="X39" s="76"/>
      <c r="Y39" s="79"/>
      <c r="Z39" s="74"/>
      <c r="AA39" s="75"/>
      <c r="AB39" s="76"/>
      <c r="AC39" s="77"/>
      <c r="AD39" s="96">
        <v>1800000</v>
      </c>
      <c r="AE39" s="101">
        <f>AD39*0.5</f>
        <v>900000</v>
      </c>
      <c r="AF39" s="83">
        <f>AD39*0.5</f>
        <v>900000</v>
      </c>
      <c r="AG39" s="77"/>
    </row>
    <row r="40" spans="1:33" s="26" customFormat="1" ht="25.5" customHeight="1">
      <c r="A40" s="293" t="s">
        <v>44</v>
      </c>
      <c r="B40" s="294"/>
      <c r="C40" s="294"/>
      <c r="D40" s="294"/>
      <c r="E40" s="295"/>
      <c r="F40" s="220"/>
      <c r="G40" s="105"/>
      <c r="H40" s="221"/>
      <c r="I40" s="222"/>
      <c r="J40" s="159"/>
      <c r="K40" s="223"/>
      <c r="L40" s="223"/>
      <c r="M40" s="224"/>
      <c r="N40" s="105"/>
      <c r="O40" s="223"/>
      <c r="P40" s="223"/>
      <c r="Q40" s="225"/>
      <c r="R40" s="159"/>
      <c r="S40" s="223"/>
      <c r="T40" s="223"/>
      <c r="U40" s="224"/>
      <c r="V40" s="105"/>
      <c r="W40" s="223"/>
      <c r="X40" s="223"/>
      <c r="Y40" s="225"/>
      <c r="Z40" s="159"/>
      <c r="AA40" s="223"/>
      <c r="AB40" s="223"/>
      <c r="AC40" s="224"/>
      <c r="AD40" s="105"/>
      <c r="AE40" s="223"/>
      <c r="AF40" s="223"/>
      <c r="AG40" s="223"/>
    </row>
    <row r="41" spans="1:33" s="227" customFormat="1" ht="134.25" customHeight="1">
      <c r="A41" s="61" t="s">
        <v>21</v>
      </c>
      <c r="B41" s="38" t="s">
        <v>94</v>
      </c>
      <c r="C41" s="61"/>
      <c r="D41" s="61"/>
      <c r="E41" s="226" t="s">
        <v>46</v>
      </c>
      <c r="F41" s="228">
        <f>J41+N41+R41</f>
        <v>2940000</v>
      </c>
      <c r="G41" s="229">
        <f>F41*0.3</f>
        <v>882000</v>
      </c>
      <c r="H41" s="230">
        <f aca="true" t="shared" si="8" ref="H41:H47">F41*0.7</f>
        <v>2057999.9999999998</v>
      </c>
      <c r="I41" s="230"/>
      <c r="J41" s="230">
        <v>453000</v>
      </c>
      <c r="K41" s="229">
        <f>J41*0.3</f>
        <v>135900</v>
      </c>
      <c r="L41" s="230">
        <f>J41*0.7</f>
        <v>317100</v>
      </c>
      <c r="M41" s="230"/>
      <c r="N41" s="230">
        <v>1487000</v>
      </c>
      <c r="O41" s="229">
        <f>N41*0.3</f>
        <v>446100</v>
      </c>
      <c r="P41" s="230">
        <f>N41*0.7</f>
        <v>1040899.9999999999</v>
      </c>
      <c r="Q41" s="230"/>
      <c r="R41" s="230">
        <v>1000000</v>
      </c>
      <c r="S41" s="229">
        <f>R41*0.3</f>
        <v>300000</v>
      </c>
      <c r="T41" s="230">
        <f>R41*0.7</f>
        <v>700000</v>
      </c>
      <c r="U41" s="230"/>
      <c r="V41" s="230"/>
      <c r="W41" s="229"/>
      <c r="X41" s="230"/>
      <c r="Y41" s="230"/>
      <c r="Z41" s="230"/>
      <c r="AA41" s="229"/>
      <c r="AB41" s="230"/>
      <c r="AC41" s="230"/>
      <c r="AD41" s="230"/>
      <c r="AE41" s="229"/>
      <c r="AF41" s="73"/>
      <c r="AG41" s="73"/>
    </row>
    <row r="42" spans="1:33" s="25" customFormat="1" ht="66.75" customHeight="1">
      <c r="A42" s="88" t="s">
        <v>23</v>
      </c>
      <c r="B42" s="218" t="s">
        <v>52</v>
      </c>
      <c r="C42" s="99"/>
      <c r="D42" s="99"/>
      <c r="E42" s="219" t="s">
        <v>46</v>
      </c>
      <c r="F42" s="115">
        <f>J42+N42+R42</f>
        <v>6429400</v>
      </c>
      <c r="G42" s="116">
        <f>F42*0.3</f>
        <v>1928820</v>
      </c>
      <c r="H42" s="81">
        <f t="shared" si="8"/>
        <v>4500580</v>
      </c>
      <c r="I42" s="82"/>
      <c r="J42" s="113">
        <v>100000</v>
      </c>
      <c r="K42" s="75">
        <f>J42*0.3</f>
        <v>30000</v>
      </c>
      <c r="L42" s="81">
        <f>J42*0.7</f>
        <v>70000</v>
      </c>
      <c r="M42" s="82"/>
      <c r="N42" s="76">
        <v>1329400</v>
      </c>
      <c r="O42" s="75">
        <f>N42*0.3</f>
        <v>398820</v>
      </c>
      <c r="P42" s="81">
        <f>N42*0.7</f>
        <v>930579.9999999999</v>
      </c>
      <c r="Q42" s="162"/>
      <c r="R42" s="209">
        <v>5000000</v>
      </c>
      <c r="S42" s="75">
        <f>R42*0.3</f>
        <v>1500000</v>
      </c>
      <c r="T42" s="81">
        <f>R42*0.7</f>
        <v>3500000</v>
      </c>
      <c r="U42" s="82"/>
      <c r="V42" s="76"/>
      <c r="W42" s="75"/>
      <c r="X42" s="81"/>
      <c r="Y42" s="162"/>
      <c r="Z42" s="209"/>
      <c r="AA42" s="75"/>
      <c r="AB42" s="81"/>
      <c r="AC42" s="82"/>
      <c r="AD42" s="76"/>
      <c r="AE42" s="75"/>
      <c r="AF42" s="81"/>
      <c r="AG42" s="82"/>
    </row>
    <row r="43" spans="1:33" s="27" customFormat="1" ht="75" customHeight="1">
      <c r="A43" s="117" t="s">
        <v>25</v>
      </c>
      <c r="B43" s="118" t="s">
        <v>60</v>
      </c>
      <c r="C43" s="119"/>
      <c r="D43" s="119"/>
      <c r="E43" s="120" t="s">
        <v>46</v>
      </c>
      <c r="F43" s="121">
        <f>J43+N43+R43+V43</f>
        <v>2236300</v>
      </c>
      <c r="G43" s="116">
        <f>F43*0.3</f>
        <v>670890</v>
      </c>
      <c r="H43" s="81">
        <f t="shared" si="8"/>
        <v>1565410</v>
      </c>
      <c r="I43" s="82"/>
      <c r="J43" s="113">
        <v>30000</v>
      </c>
      <c r="K43" s="84">
        <f>J43*0.3</f>
        <v>9000</v>
      </c>
      <c r="L43" s="73">
        <f>J43*0.7</f>
        <v>21000</v>
      </c>
      <c r="M43" s="86"/>
      <c r="N43" s="113">
        <v>800000</v>
      </c>
      <c r="O43" s="84">
        <f>N43*0.3</f>
        <v>240000</v>
      </c>
      <c r="P43" s="73">
        <f>N43*0.7</f>
        <v>560000</v>
      </c>
      <c r="Q43" s="70"/>
      <c r="R43" s="122">
        <v>1120000</v>
      </c>
      <c r="S43" s="72">
        <f>R43*0.3</f>
        <v>336000</v>
      </c>
      <c r="T43" s="73">
        <f>R43*0.7</f>
        <v>784000</v>
      </c>
      <c r="U43" s="86"/>
      <c r="V43" s="123">
        <v>286300</v>
      </c>
      <c r="W43" s="84">
        <f>V43*0.3</f>
        <v>85890</v>
      </c>
      <c r="X43" s="73">
        <f>V43*0.7</f>
        <v>200410</v>
      </c>
      <c r="Y43" s="70"/>
      <c r="Z43" s="122"/>
      <c r="AA43" s="72"/>
      <c r="AB43" s="73"/>
      <c r="AC43" s="86"/>
      <c r="AD43" s="76"/>
      <c r="AE43" s="84"/>
      <c r="AF43" s="73"/>
      <c r="AG43" s="86"/>
    </row>
    <row r="44" spans="1:33" s="25" customFormat="1" ht="32.25" customHeight="1">
      <c r="A44" s="301" t="s">
        <v>26</v>
      </c>
      <c r="B44" s="287" t="s">
        <v>56</v>
      </c>
      <c r="C44" s="61"/>
      <c r="D44" s="61"/>
      <c r="E44" s="289" t="s">
        <v>47</v>
      </c>
      <c r="F44" s="124">
        <f>J44+N44+R44</f>
        <v>2264000</v>
      </c>
      <c r="G44" s="125">
        <f>F44*0.3</f>
        <v>679200</v>
      </c>
      <c r="H44" s="126">
        <f t="shared" si="8"/>
        <v>1584800</v>
      </c>
      <c r="I44" s="299"/>
      <c r="J44" s="127">
        <v>20000</v>
      </c>
      <c r="K44" s="128">
        <f>J44*0.3</f>
        <v>6000</v>
      </c>
      <c r="L44" s="126">
        <f>J44*0.7</f>
        <v>14000</v>
      </c>
      <c r="M44" s="129"/>
      <c r="N44" s="127">
        <v>1264000</v>
      </c>
      <c r="O44" s="128">
        <f>N44*0.3</f>
        <v>379200</v>
      </c>
      <c r="P44" s="126">
        <f>N44*0.7</f>
        <v>884800</v>
      </c>
      <c r="Q44" s="129"/>
      <c r="R44" s="130">
        <v>980000</v>
      </c>
      <c r="S44" s="128">
        <f>R44*0.3</f>
        <v>294000</v>
      </c>
      <c r="T44" s="126">
        <f>R44*0.7</f>
        <v>686000</v>
      </c>
      <c r="U44" s="129"/>
      <c r="V44" s="127"/>
      <c r="W44" s="128"/>
      <c r="X44" s="126"/>
      <c r="Y44" s="129"/>
      <c r="Z44" s="130"/>
      <c r="AA44" s="128"/>
      <c r="AB44" s="126"/>
      <c r="AC44" s="129"/>
      <c r="AD44" s="127"/>
      <c r="AE44" s="128"/>
      <c r="AF44" s="126"/>
      <c r="AG44" s="129"/>
    </row>
    <row r="45" spans="1:33" s="25" customFormat="1" ht="41.25" customHeight="1">
      <c r="A45" s="302"/>
      <c r="B45" s="288"/>
      <c r="C45" s="61"/>
      <c r="D45" s="61"/>
      <c r="E45" s="290"/>
      <c r="F45" s="131"/>
      <c r="G45" s="125"/>
      <c r="H45" s="132"/>
      <c r="I45" s="300"/>
      <c r="J45" s="30" t="s">
        <v>66</v>
      </c>
      <c r="K45" s="133"/>
      <c r="L45" s="132"/>
      <c r="M45" s="134"/>
      <c r="N45" s="135"/>
      <c r="O45" s="133"/>
      <c r="P45" s="132"/>
      <c r="Q45" s="134"/>
      <c r="R45" s="135"/>
      <c r="S45" s="133"/>
      <c r="T45" s="132"/>
      <c r="U45" s="134"/>
      <c r="V45" s="135"/>
      <c r="W45" s="133"/>
      <c r="X45" s="132"/>
      <c r="Y45" s="134"/>
      <c r="Z45" s="135"/>
      <c r="AA45" s="133"/>
      <c r="AB45" s="132"/>
      <c r="AC45" s="134"/>
      <c r="AD45" s="135"/>
      <c r="AE45" s="133"/>
      <c r="AF45" s="132"/>
      <c r="AG45" s="134"/>
    </row>
    <row r="46" spans="1:33" s="14" customFormat="1" ht="172.5" customHeight="1">
      <c r="A46" s="60" t="s">
        <v>27</v>
      </c>
      <c r="B46" s="38" t="s">
        <v>53</v>
      </c>
      <c r="C46" s="61"/>
      <c r="D46" s="61"/>
      <c r="E46" s="114" t="s">
        <v>50</v>
      </c>
      <c r="F46" s="136">
        <f>G46*100/30</f>
        <v>1627610</v>
      </c>
      <c r="G46" s="137">
        <v>488283</v>
      </c>
      <c r="H46" s="83">
        <f>F46*0.7</f>
        <v>1139327</v>
      </c>
      <c r="I46" s="138"/>
      <c r="J46" s="139">
        <f>F46</f>
        <v>1627610</v>
      </c>
      <c r="K46" s="140">
        <f>J46*0.3</f>
        <v>488283</v>
      </c>
      <c r="L46" s="98">
        <f>J46*0.7</f>
        <v>1139327</v>
      </c>
      <c r="M46" s="141"/>
      <c r="N46" s="78"/>
      <c r="O46" s="84"/>
      <c r="P46" s="73"/>
      <c r="Q46" s="70"/>
      <c r="R46" s="74"/>
      <c r="S46" s="84"/>
      <c r="T46" s="73"/>
      <c r="U46" s="86"/>
      <c r="V46" s="78"/>
      <c r="W46" s="84"/>
      <c r="X46" s="73"/>
      <c r="Y46" s="70"/>
      <c r="Z46" s="74"/>
      <c r="AA46" s="84"/>
      <c r="AB46" s="73"/>
      <c r="AC46" s="86"/>
      <c r="AD46" s="78"/>
      <c r="AE46" s="84"/>
      <c r="AF46" s="73"/>
      <c r="AG46" s="86"/>
    </row>
    <row r="47" spans="1:33" s="25" customFormat="1" ht="95.25" customHeight="1">
      <c r="A47" s="60" t="s">
        <v>28</v>
      </c>
      <c r="B47" s="38" t="s">
        <v>61</v>
      </c>
      <c r="C47" s="61"/>
      <c r="D47" s="61"/>
      <c r="E47" s="114" t="s">
        <v>48</v>
      </c>
      <c r="F47" s="115">
        <f>N47+R47+V47</f>
        <v>1004000</v>
      </c>
      <c r="G47" s="116">
        <f>F47*0.3</f>
        <v>301200</v>
      </c>
      <c r="H47" s="81">
        <f t="shared" si="8"/>
        <v>702800</v>
      </c>
      <c r="I47" s="82"/>
      <c r="J47" s="113"/>
      <c r="K47" s="84"/>
      <c r="L47" s="73"/>
      <c r="M47" s="86"/>
      <c r="N47" s="76">
        <v>250000</v>
      </c>
      <c r="O47" s="84">
        <f>N47*0.3</f>
        <v>75000</v>
      </c>
      <c r="P47" s="73">
        <f>N47*0.7</f>
        <v>175000</v>
      </c>
      <c r="Q47" s="70"/>
      <c r="R47" s="113">
        <v>384000</v>
      </c>
      <c r="S47" s="84">
        <f>R47*0.3</f>
        <v>115200</v>
      </c>
      <c r="T47" s="73">
        <f>R47*0.7</f>
        <v>268800</v>
      </c>
      <c r="U47" s="86"/>
      <c r="V47" s="76">
        <v>370000</v>
      </c>
      <c r="W47" s="84">
        <f>V47*0.3</f>
        <v>111000</v>
      </c>
      <c r="X47" s="73">
        <f>V47*0.7</f>
        <v>258999.99999999997</v>
      </c>
      <c r="Y47" s="70"/>
      <c r="Z47" s="113"/>
      <c r="AA47" s="84"/>
      <c r="AB47" s="73"/>
      <c r="AC47" s="86"/>
      <c r="AD47" s="76"/>
      <c r="AE47" s="84"/>
      <c r="AF47" s="73"/>
      <c r="AG47" s="86"/>
    </row>
    <row r="48" spans="1:33" s="25" customFormat="1" ht="75" customHeight="1">
      <c r="A48" s="60" t="s">
        <v>29</v>
      </c>
      <c r="B48" s="38" t="s">
        <v>59</v>
      </c>
      <c r="C48" s="61"/>
      <c r="D48" s="61"/>
      <c r="E48" s="114" t="s">
        <v>51</v>
      </c>
      <c r="F48" s="115">
        <f>N48+R48</f>
        <v>350000</v>
      </c>
      <c r="G48" s="116">
        <f>F48*0.3</f>
        <v>105000</v>
      </c>
      <c r="H48" s="81">
        <f>F48*0.7</f>
        <v>244999.99999999997</v>
      </c>
      <c r="I48" s="82"/>
      <c r="J48" s="113"/>
      <c r="K48" s="84"/>
      <c r="L48" s="73"/>
      <c r="M48" s="86"/>
      <c r="N48" s="76">
        <v>50000</v>
      </c>
      <c r="O48" s="84">
        <f>N48*0.3</f>
        <v>15000</v>
      </c>
      <c r="P48" s="73">
        <f>N48*0.7</f>
        <v>35000</v>
      </c>
      <c r="Q48" s="70"/>
      <c r="R48" s="113">
        <v>300000</v>
      </c>
      <c r="S48" s="84">
        <f>R48*0.3</f>
        <v>90000</v>
      </c>
      <c r="T48" s="73">
        <f>R48*0.7</f>
        <v>210000</v>
      </c>
      <c r="U48" s="86"/>
      <c r="V48" s="76"/>
      <c r="W48" s="84"/>
      <c r="X48" s="73"/>
      <c r="Y48" s="70"/>
      <c r="Z48" s="113"/>
      <c r="AA48" s="84"/>
      <c r="AB48" s="73"/>
      <c r="AC48" s="86"/>
      <c r="AD48" s="76"/>
      <c r="AE48" s="84"/>
      <c r="AF48" s="73"/>
      <c r="AG48" s="86"/>
    </row>
    <row r="49" spans="1:33" s="28" customFormat="1" ht="34.5" customHeight="1">
      <c r="A49" s="297" t="s">
        <v>30</v>
      </c>
      <c r="B49" s="287" t="s">
        <v>55</v>
      </c>
      <c r="C49" s="39"/>
      <c r="D49" s="39"/>
      <c r="E49" s="306" t="s">
        <v>49</v>
      </c>
      <c r="F49" s="142">
        <f>J49+N49+R49+V49</f>
        <v>650000</v>
      </c>
      <c r="G49" s="143">
        <f>F49*0.3</f>
        <v>195000</v>
      </c>
      <c r="H49" s="144">
        <f>F49*0.7</f>
        <v>455000</v>
      </c>
      <c r="I49" s="145"/>
      <c r="J49" s="146">
        <v>195000</v>
      </c>
      <c r="K49" s="147">
        <f>J49*0.3</f>
        <v>58500</v>
      </c>
      <c r="L49" s="144">
        <f>J49*0.7</f>
        <v>136500</v>
      </c>
      <c r="M49" s="145"/>
      <c r="N49" s="146">
        <v>200000</v>
      </c>
      <c r="O49" s="147">
        <f>N49*0.3</f>
        <v>60000</v>
      </c>
      <c r="P49" s="144">
        <f>N49*0.7</f>
        <v>140000</v>
      </c>
      <c r="Q49" s="145"/>
      <c r="R49" s="146">
        <v>120000</v>
      </c>
      <c r="S49" s="147">
        <f>R49*0.3</f>
        <v>36000</v>
      </c>
      <c r="T49" s="144">
        <f>R49*0.7</f>
        <v>84000</v>
      </c>
      <c r="U49" s="145"/>
      <c r="V49" s="146">
        <v>135000</v>
      </c>
      <c r="W49" s="147">
        <f>V49*0.3</f>
        <v>40500</v>
      </c>
      <c r="X49" s="144">
        <f>V49*0.7</f>
        <v>94500</v>
      </c>
      <c r="Y49" s="145"/>
      <c r="Z49" s="146"/>
      <c r="AA49" s="147"/>
      <c r="AB49" s="144"/>
      <c r="AC49" s="145"/>
      <c r="AD49" s="146"/>
      <c r="AE49" s="147"/>
      <c r="AF49" s="144"/>
      <c r="AG49" s="145"/>
    </row>
    <row r="50" spans="1:33" s="28" customFormat="1" ht="52.5" customHeight="1">
      <c r="A50" s="298"/>
      <c r="B50" s="288"/>
      <c r="C50" s="148"/>
      <c r="D50" s="148"/>
      <c r="E50" s="307"/>
      <c r="F50" s="149"/>
      <c r="G50" s="150"/>
      <c r="H50" s="151"/>
      <c r="I50" s="152"/>
      <c r="J50" s="197" t="s">
        <v>67</v>
      </c>
      <c r="K50" s="153"/>
      <c r="L50" s="151"/>
      <c r="M50" s="152"/>
      <c r="N50" s="154"/>
      <c r="O50" s="153"/>
      <c r="P50" s="151"/>
      <c r="Q50" s="152"/>
      <c r="R50" s="154"/>
      <c r="S50" s="153"/>
      <c r="T50" s="151"/>
      <c r="U50" s="152"/>
      <c r="V50" s="154"/>
      <c r="W50" s="153"/>
      <c r="X50" s="151"/>
      <c r="Y50" s="152"/>
      <c r="Z50" s="154"/>
      <c r="AA50" s="153"/>
      <c r="AB50" s="151"/>
      <c r="AC50" s="152"/>
      <c r="AD50" s="154"/>
      <c r="AE50" s="153"/>
      <c r="AF50" s="151"/>
      <c r="AG50" s="152"/>
    </row>
    <row r="51" spans="1:33" s="25" customFormat="1" ht="77.25" customHeight="1">
      <c r="A51" s="155" t="s">
        <v>31</v>
      </c>
      <c r="B51" s="38" t="s">
        <v>58</v>
      </c>
      <c r="C51" s="156"/>
      <c r="D51" s="156"/>
      <c r="E51" s="157" t="s">
        <v>50</v>
      </c>
      <c r="F51" s="63">
        <v>400000</v>
      </c>
      <c r="G51" s="116">
        <f>F51*0.3</f>
        <v>120000</v>
      </c>
      <c r="H51" s="81">
        <f>F51*0.7</f>
        <v>280000</v>
      </c>
      <c r="I51" s="82"/>
      <c r="J51" s="113">
        <v>200000</v>
      </c>
      <c r="K51" s="158">
        <f>J51*0.3</f>
        <v>60000</v>
      </c>
      <c r="L51" s="70">
        <f>J51*0.7</f>
        <v>140000</v>
      </c>
      <c r="M51" s="86"/>
      <c r="N51" s="76">
        <v>200000</v>
      </c>
      <c r="O51" s="158">
        <f>N51*0.3</f>
        <v>60000</v>
      </c>
      <c r="P51" s="70">
        <f>N51*0.7</f>
        <v>140000</v>
      </c>
      <c r="Q51" s="70"/>
      <c r="R51" s="113"/>
      <c r="S51" s="158"/>
      <c r="T51" s="70"/>
      <c r="U51" s="86"/>
      <c r="V51" s="76"/>
      <c r="W51" s="158"/>
      <c r="X51" s="70"/>
      <c r="Y51" s="70"/>
      <c r="Z51" s="113"/>
      <c r="AA51" s="158"/>
      <c r="AB51" s="70"/>
      <c r="AC51" s="86"/>
      <c r="AD51" s="76"/>
      <c r="AE51" s="158"/>
      <c r="AF51" s="70"/>
      <c r="AG51" s="86"/>
    </row>
    <row r="52" spans="1:33" s="26" customFormat="1" ht="48.75" customHeight="1">
      <c r="A52" s="277" t="s">
        <v>71</v>
      </c>
      <c r="B52" s="278"/>
      <c r="C52" s="278"/>
      <c r="D52" s="278"/>
      <c r="E52" s="279"/>
      <c r="F52" s="104"/>
      <c r="G52" s="111"/>
      <c r="H52" s="106"/>
      <c r="I52" s="107"/>
      <c r="J52" s="159"/>
      <c r="K52" s="112"/>
      <c r="L52" s="112"/>
      <c r="M52" s="110"/>
      <c r="N52" s="111"/>
      <c r="O52" s="112"/>
      <c r="P52" s="112"/>
      <c r="Q52" s="112"/>
      <c r="R52" s="159"/>
      <c r="S52" s="112"/>
      <c r="T52" s="109"/>
      <c r="U52" s="160"/>
      <c r="V52" s="111"/>
      <c r="W52" s="112"/>
      <c r="X52" s="109"/>
      <c r="Y52" s="110"/>
      <c r="Z52" s="108"/>
      <c r="AA52" s="112"/>
      <c r="AB52" s="109"/>
      <c r="AC52" s="110"/>
      <c r="AD52" s="111"/>
      <c r="AE52" s="112"/>
      <c r="AF52" s="109"/>
      <c r="AG52" s="110"/>
    </row>
    <row r="53" spans="1:33" s="25" customFormat="1" ht="142.5" customHeight="1">
      <c r="A53" s="60" t="s">
        <v>21</v>
      </c>
      <c r="B53" s="161" t="s">
        <v>69</v>
      </c>
      <c r="C53" s="61"/>
      <c r="D53" s="61"/>
      <c r="E53" s="114" t="s">
        <v>45</v>
      </c>
      <c r="F53" s="115">
        <f>G53+H53</f>
        <v>1600000</v>
      </c>
      <c r="G53" s="116">
        <f>O53+S53</f>
        <v>240000</v>
      </c>
      <c r="H53" s="81">
        <f>P53+T53</f>
        <v>1360000</v>
      </c>
      <c r="I53" s="162"/>
      <c r="J53" s="67"/>
      <c r="K53" s="68"/>
      <c r="L53" s="69"/>
      <c r="M53" s="86"/>
      <c r="N53" s="113">
        <v>100000</v>
      </c>
      <c r="O53" s="84">
        <f>N53*0.15</f>
        <v>15000</v>
      </c>
      <c r="P53" s="73">
        <f>N53*0.85</f>
        <v>85000</v>
      </c>
      <c r="Q53" s="70"/>
      <c r="R53" s="163">
        <v>1500000</v>
      </c>
      <c r="S53" s="72">
        <f>R53*0.15</f>
        <v>225000</v>
      </c>
      <c r="T53" s="73">
        <f>R53*0.85</f>
        <v>1275000</v>
      </c>
      <c r="U53" s="86"/>
      <c r="V53" s="76"/>
      <c r="W53" s="84"/>
      <c r="X53" s="73"/>
      <c r="Y53" s="70"/>
      <c r="Z53" s="113"/>
      <c r="AA53" s="84"/>
      <c r="AB53" s="73"/>
      <c r="AC53" s="86"/>
      <c r="AD53" s="76"/>
      <c r="AE53" s="84"/>
      <c r="AF53" s="73"/>
      <c r="AG53" s="86"/>
    </row>
    <row r="54" spans="1:33" s="28" customFormat="1" ht="138.75" customHeight="1">
      <c r="A54" s="37" t="s">
        <v>23</v>
      </c>
      <c r="B54" s="236" t="s">
        <v>96</v>
      </c>
      <c r="C54" s="39"/>
      <c r="D54" s="39"/>
      <c r="E54" s="171" t="s">
        <v>45</v>
      </c>
      <c r="F54" s="237">
        <f>J54+N54</f>
        <v>403860</v>
      </c>
      <c r="G54" s="173">
        <f>F54*0.15</f>
        <v>60579</v>
      </c>
      <c r="H54" s="174">
        <f>F54*0.85</f>
        <v>343281</v>
      </c>
      <c r="I54" s="175"/>
      <c r="J54" s="178">
        <v>15860</v>
      </c>
      <c r="K54" s="51">
        <f>J54*0.15</f>
        <v>2379</v>
      </c>
      <c r="L54" s="174">
        <f>J54*0.85</f>
        <v>13481</v>
      </c>
      <c r="M54" s="48"/>
      <c r="N54" s="52">
        <v>388000</v>
      </c>
      <c r="O54" s="46">
        <f>N54*0.15</f>
        <v>58200</v>
      </c>
      <c r="P54" s="47">
        <f>N54*0.85</f>
        <v>329800</v>
      </c>
      <c r="Q54" s="49"/>
      <c r="R54" s="178"/>
      <c r="S54" s="46"/>
      <c r="T54" s="47"/>
      <c r="U54" s="48"/>
      <c r="V54" s="52"/>
      <c r="W54" s="46"/>
      <c r="X54" s="47"/>
      <c r="Y54" s="49"/>
      <c r="Z54" s="178"/>
      <c r="AA54" s="46"/>
      <c r="AB54" s="47"/>
      <c r="AC54" s="48"/>
      <c r="AD54" s="52"/>
      <c r="AE54" s="46"/>
      <c r="AF54" s="47"/>
      <c r="AG54" s="48"/>
    </row>
    <row r="55" spans="1:33" s="28" customFormat="1" ht="117.75" customHeight="1">
      <c r="A55" s="56" t="s">
        <v>25</v>
      </c>
      <c r="B55" s="161" t="s">
        <v>90</v>
      </c>
      <c r="C55" s="39"/>
      <c r="D55" s="39"/>
      <c r="E55" s="324" t="s">
        <v>50</v>
      </c>
      <c r="F55" s="325">
        <f>J55+N55</f>
        <v>1235000</v>
      </c>
      <c r="G55" s="173">
        <f>F55*0.15</f>
        <v>185250</v>
      </c>
      <c r="H55" s="174">
        <f>F55*0.85</f>
        <v>1049750</v>
      </c>
      <c r="I55" s="175"/>
      <c r="J55" s="216">
        <v>3000</v>
      </c>
      <c r="K55" s="173">
        <f>J55*0.15</f>
        <v>450</v>
      </c>
      <c r="L55" s="47">
        <f>J55*0.85</f>
        <v>2550</v>
      </c>
      <c r="M55" s="48"/>
      <c r="N55" s="326">
        <v>1232000</v>
      </c>
      <c r="O55" s="46">
        <f>N55*0.15</f>
        <v>184800</v>
      </c>
      <c r="P55" s="47">
        <f>N55*0.85</f>
        <v>1047200</v>
      </c>
      <c r="Q55" s="49"/>
      <c r="R55" s="178"/>
      <c r="S55" s="46"/>
      <c r="T55" s="47"/>
      <c r="U55" s="48"/>
      <c r="V55" s="52"/>
      <c r="W55" s="46"/>
      <c r="X55" s="47"/>
      <c r="Y55" s="49"/>
      <c r="Z55" s="178"/>
      <c r="AA55" s="46"/>
      <c r="AB55" s="47"/>
      <c r="AC55" s="48"/>
      <c r="AD55" s="52"/>
      <c r="AE55" s="46"/>
      <c r="AF55" s="47"/>
      <c r="AG55" s="48"/>
    </row>
    <row r="56" spans="1:33" s="15" customFormat="1" ht="30.75" customHeight="1">
      <c r="A56" s="286" t="s">
        <v>57</v>
      </c>
      <c r="B56" s="278"/>
      <c r="C56" s="278"/>
      <c r="D56" s="278"/>
      <c r="E56" s="279"/>
      <c r="F56" s="217"/>
      <c r="G56" s="111"/>
      <c r="H56" s="106"/>
      <c r="I56" s="107"/>
      <c r="J56" s="164"/>
      <c r="K56" s="165"/>
      <c r="L56" s="166"/>
      <c r="M56" s="167"/>
      <c r="N56" s="111"/>
      <c r="O56" s="166"/>
      <c r="P56" s="166"/>
      <c r="Q56" s="168"/>
      <c r="R56" s="108"/>
      <c r="S56" s="166"/>
      <c r="T56" s="166"/>
      <c r="U56" s="167"/>
      <c r="V56" s="111"/>
      <c r="W56" s="166"/>
      <c r="X56" s="166"/>
      <c r="Y56" s="168"/>
      <c r="Z56" s="108"/>
      <c r="AA56" s="166"/>
      <c r="AB56" s="166"/>
      <c r="AC56" s="167"/>
      <c r="AD56" s="111"/>
      <c r="AE56" s="166"/>
      <c r="AF56" s="166"/>
      <c r="AG56" s="167"/>
    </row>
    <row r="57" spans="1:33" s="28" customFormat="1" ht="117" customHeight="1">
      <c r="A57" s="169" t="s">
        <v>21</v>
      </c>
      <c r="B57" s="170" t="s">
        <v>70</v>
      </c>
      <c r="C57" s="39"/>
      <c r="D57" s="39"/>
      <c r="E57" s="171" t="s">
        <v>50</v>
      </c>
      <c r="F57" s="172">
        <v>3100000</v>
      </c>
      <c r="G57" s="173"/>
      <c r="H57" s="174"/>
      <c r="I57" s="175"/>
      <c r="J57" s="176">
        <v>400000</v>
      </c>
      <c r="K57" s="46">
        <f>J57</f>
        <v>400000</v>
      </c>
      <c r="L57" s="174"/>
      <c r="M57" s="175"/>
      <c r="N57" s="52">
        <v>1200000</v>
      </c>
      <c r="O57" s="51">
        <f>N57</f>
        <v>1200000</v>
      </c>
      <c r="P57" s="174"/>
      <c r="Q57" s="177"/>
      <c r="R57" s="178">
        <v>1500000</v>
      </c>
      <c r="S57" s="51">
        <f>R57</f>
        <v>1500000</v>
      </c>
      <c r="T57" s="174"/>
      <c r="U57" s="175"/>
      <c r="V57" s="52"/>
      <c r="W57" s="51"/>
      <c r="X57" s="174"/>
      <c r="Y57" s="177"/>
      <c r="Z57" s="178"/>
      <c r="AA57" s="51"/>
      <c r="AB57" s="174"/>
      <c r="AC57" s="175"/>
      <c r="AD57" s="52"/>
      <c r="AE57" s="51"/>
      <c r="AF57" s="174"/>
      <c r="AG57" s="175"/>
    </row>
    <row r="58" spans="1:33" s="25" customFormat="1" ht="46.5">
      <c r="A58" s="60">
        <v>2</v>
      </c>
      <c r="B58" s="179" t="s">
        <v>54</v>
      </c>
      <c r="C58" s="61"/>
      <c r="D58" s="61"/>
      <c r="E58" s="114" t="s">
        <v>50</v>
      </c>
      <c r="F58" s="115">
        <f>J58+N58+R58</f>
        <v>1500000</v>
      </c>
      <c r="G58" s="116">
        <f>F58*0.15</f>
        <v>225000</v>
      </c>
      <c r="H58" s="81">
        <f>F58*0.85</f>
        <v>1275000</v>
      </c>
      <c r="I58" s="82"/>
      <c r="J58" s="113">
        <v>100000</v>
      </c>
      <c r="K58" s="84">
        <f>J58*0.15</f>
        <v>15000</v>
      </c>
      <c r="L58" s="73">
        <f>J58*0.85</f>
        <v>85000</v>
      </c>
      <c r="M58" s="86"/>
      <c r="N58" s="76">
        <v>750000</v>
      </c>
      <c r="O58" s="84">
        <f>N58*0.15</f>
        <v>112500</v>
      </c>
      <c r="P58" s="73">
        <f>N58*0.85</f>
        <v>637500</v>
      </c>
      <c r="Q58" s="70"/>
      <c r="R58" s="113">
        <v>650000</v>
      </c>
      <c r="S58" s="84">
        <f>R58*0.15</f>
        <v>97500</v>
      </c>
      <c r="T58" s="73">
        <f>R58*0.85</f>
        <v>552500</v>
      </c>
      <c r="U58" s="86"/>
      <c r="V58" s="76"/>
      <c r="W58" s="84"/>
      <c r="X58" s="73"/>
      <c r="Y58" s="70"/>
      <c r="Z58" s="113"/>
      <c r="AA58" s="84"/>
      <c r="AB58" s="73"/>
      <c r="AC58" s="86"/>
      <c r="AD58" s="76"/>
      <c r="AE58" s="84"/>
      <c r="AF58" s="73"/>
      <c r="AG58" s="86"/>
    </row>
    <row r="59" spans="1:241" s="18" customFormat="1" ht="18.75" customHeight="1">
      <c r="A59" s="275"/>
      <c r="B59" s="276"/>
      <c r="C59" s="211"/>
      <c r="D59" s="212"/>
      <c r="E59" s="213"/>
      <c r="F59" s="180"/>
      <c r="G59" s="214"/>
      <c r="H59" s="181"/>
      <c r="I59" s="182"/>
      <c r="J59" s="215"/>
      <c r="K59" s="181"/>
      <c r="L59" s="181"/>
      <c r="M59" s="182"/>
      <c r="N59" s="214"/>
      <c r="O59" s="181"/>
      <c r="P59" s="181"/>
      <c r="Q59" s="183"/>
      <c r="R59" s="215"/>
      <c r="S59" s="181"/>
      <c r="T59" s="181"/>
      <c r="U59" s="182"/>
      <c r="V59" s="214"/>
      <c r="W59" s="181"/>
      <c r="X59" s="181"/>
      <c r="Y59" s="183"/>
      <c r="Z59" s="215"/>
      <c r="AA59" s="181"/>
      <c r="AB59" s="181"/>
      <c r="AC59" s="182"/>
      <c r="AD59" s="214"/>
      <c r="AE59" s="181"/>
      <c r="AF59" s="181"/>
      <c r="AG59" s="18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="241" customFormat="1" ht="23.25"/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5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5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5.75">
      <c r="A174" s="21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5.75">
      <c r="A175" s="21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5.75">
      <c r="A176" s="21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</sheetData>
  <mergeCells count="62">
    <mergeCell ref="A49:A50"/>
    <mergeCell ref="I44:I45"/>
    <mergeCell ref="A44:A45"/>
    <mergeCell ref="G13:G14"/>
    <mergeCell ref="H13:H14"/>
    <mergeCell ref="E49:E50"/>
    <mergeCell ref="B9:B14"/>
    <mergeCell ref="C9:D11"/>
    <mergeCell ref="E9:E14"/>
    <mergeCell ref="F9:Y10"/>
    <mergeCell ref="A40:E40"/>
    <mergeCell ref="AD13:AD14"/>
    <mergeCell ref="AE13:AE14"/>
    <mergeCell ref="AF13:AF14"/>
    <mergeCell ref="AC13:AC14"/>
    <mergeCell ref="X13:X14"/>
    <mergeCell ref="Y13:Y14"/>
    <mergeCell ref="K13:K14"/>
    <mergeCell ref="W13:W14"/>
    <mergeCell ref="V13:V14"/>
    <mergeCell ref="A59:B59"/>
    <mergeCell ref="D12:D14"/>
    <mergeCell ref="A52:E52"/>
    <mergeCell ref="A16:E16"/>
    <mergeCell ref="A17:E17"/>
    <mergeCell ref="A56:E56"/>
    <mergeCell ref="B44:B45"/>
    <mergeCell ref="E44:E45"/>
    <mergeCell ref="B49:B50"/>
    <mergeCell ref="A9:A14"/>
    <mergeCell ref="AD12:AG12"/>
    <mergeCell ref="T13:T14"/>
    <mergeCell ref="N13:N14"/>
    <mergeCell ref="O13:O14"/>
    <mergeCell ref="P13:P14"/>
    <mergeCell ref="U13:U14"/>
    <mergeCell ref="AA13:AA14"/>
    <mergeCell ref="AG13:AG14"/>
    <mergeCell ref="AE5:AG5"/>
    <mergeCell ref="A6:AC6"/>
    <mergeCell ref="R13:R14"/>
    <mergeCell ref="S13:S14"/>
    <mergeCell ref="R12:U12"/>
    <mergeCell ref="J13:J14"/>
    <mergeCell ref="N12:Q12"/>
    <mergeCell ref="Q13:Q14"/>
    <mergeCell ref="Z12:AC12"/>
    <mergeCell ref="L13:L14"/>
    <mergeCell ref="AE1:AF1"/>
    <mergeCell ref="AE2:AF2"/>
    <mergeCell ref="AE3:AG3"/>
    <mergeCell ref="AE4:AF4"/>
    <mergeCell ref="A60:IV60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2" manualBreakCount="2">
    <brk id="46" max="32" man="1"/>
    <brk id="60" max="44" man="1"/>
  </rowBreaks>
  <ignoredErrors>
    <ignoredError sqref="F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WYDZIAŁ PROMOCJI</cp:lastModifiedBy>
  <cp:lastPrinted>2008-09-16T17:10:57Z</cp:lastPrinted>
  <dcterms:created xsi:type="dcterms:W3CDTF">2004-10-15T16:50:08Z</dcterms:created>
  <dcterms:modified xsi:type="dcterms:W3CDTF">2008-11-06T11:05:56Z</dcterms:modified>
  <cp:category/>
  <cp:version/>
  <cp:contentType/>
  <cp:contentStatus/>
</cp:coreProperties>
</file>